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05" yWindow="165" windowWidth="9540" windowHeight="11025" activeTab="17"/>
  </bookViews>
  <sheets>
    <sheet name="Índice_index" sheetId="13" r:id="rId1"/>
    <sheet name="ODS 1" sheetId="1" state="hidden" r:id="rId2"/>
    <sheet name="ODS 2" sheetId="5" r:id="rId3"/>
    <sheet name="ODS 3" sheetId="7" r:id="rId4"/>
    <sheet name="ODS 4" sheetId="8" r:id="rId5"/>
    <sheet name="ODS 5" sheetId="10" state="hidden" r:id="rId6"/>
    <sheet name="ODS 6" sheetId="12" r:id="rId7"/>
    <sheet name="ODS 7" sheetId="16" state="hidden" r:id="rId8"/>
    <sheet name="ODS 8" sheetId="15" r:id="rId9"/>
    <sheet name="ODS 9" sheetId="17" r:id="rId10"/>
    <sheet name="ODS 10" sheetId="19" r:id="rId11"/>
    <sheet name="ODS 11" sheetId="20" r:id="rId12"/>
    <sheet name="ODS 12" sheetId="21" state="hidden" r:id="rId13"/>
    <sheet name="ODS 13" sheetId="18" state="hidden" r:id="rId14"/>
    <sheet name="ODS 14" sheetId="22" state="hidden" r:id="rId15"/>
    <sheet name="ODS 15" sheetId="23" r:id="rId16"/>
    <sheet name="ODS 16" sheetId="24" state="hidden" r:id="rId17"/>
    <sheet name="ODS 17" sheetId="11" r:id="rId18"/>
  </sheets>
  <calcPr calcId="145621" refMode="R1C1"/>
</workbook>
</file>

<file path=xl/calcChain.xml><?xml version="1.0" encoding="utf-8"?>
<calcChain xmlns="http://schemas.openxmlformats.org/spreadsheetml/2006/main">
  <c r="W23" i="5" l="1"/>
  <c r="U23" i="5"/>
  <c r="M19" i="23" l="1"/>
  <c r="K19" i="23"/>
  <c r="J19" i="23"/>
  <c r="I19" i="23"/>
  <c r="H19" i="23"/>
  <c r="L18" i="23"/>
  <c r="M18" i="23"/>
  <c r="K18" i="23"/>
  <c r="J18" i="23"/>
  <c r="I18" i="23"/>
  <c r="H18" i="23"/>
  <c r="M21" i="20"/>
  <c r="K21" i="20"/>
  <c r="J21" i="20"/>
  <c r="I21" i="20"/>
  <c r="H21" i="20"/>
  <c r="H19" i="19"/>
  <c r="I19" i="19"/>
  <c r="J19" i="19"/>
  <c r="K19" i="19"/>
  <c r="L19" i="19"/>
  <c r="M19" i="19"/>
  <c r="M18" i="19"/>
  <c r="L18" i="19"/>
  <c r="K18" i="19"/>
  <c r="J18" i="19"/>
  <c r="I18" i="19"/>
  <c r="H18" i="19"/>
  <c r="J16" i="19"/>
  <c r="K16" i="19"/>
  <c r="L16" i="19"/>
  <c r="M16" i="19"/>
  <c r="I16" i="19"/>
  <c r="H16" i="19"/>
  <c r="M16" i="17"/>
  <c r="L16" i="17"/>
  <c r="K16" i="17"/>
  <c r="J16" i="17"/>
  <c r="I16" i="17"/>
  <c r="H16" i="17"/>
  <c r="H22" i="15"/>
  <c r="I22" i="15"/>
  <c r="J22" i="15"/>
  <c r="K22" i="15"/>
  <c r="L22" i="15"/>
  <c r="M22" i="15"/>
  <c r="M16" i="12"/>
  <c r="L16" i="12"/>
  <c r="K16" i="12"/>
  <c r="J16" i="12"/>
  <c r="I16" i="12"/>
  <c r="H16" i="12"/>
  <c r="M16" i="8"/>
  <c r="L16" i="8"/>
  <c r="K16" i="8"/>
  <c r="J16" i="8"/>
  <c r="I16" i="8"/>
  <c r="H16" i="8"/>
  <c r="M30" i="7"/>
  <c r="L30" i="7"/>
  <c r="K30" i="7"/>
  <c r="J30" i="7"/>
  <c r="I30" i="7"/>
  <c r="H30" i="7"/>
  <c r="K17" i="5"/>
  <c r="L17" i="5"/>
  <c r="M17" i="5"/>
  <c r="J17" i="5"/>
  <c r="I17" i="5"/>
  <c r="H17" i="5"/>
</calcChain>
</file>

<file path=xl/comments1.xml><?xml version="1.0" encoding="utf-8"?>
<comments xmlns="http://schemas.openxmlformats.org/spreadsheetml/2006/main">
  <authors>
    <author>angela.lobo</author>
  </authors>
  <commentList>
    <comment ref="Q10" authorId="0">
      <text>
        <r>
          <rPr>
            <b/>
            <sz val="9"/>
            <color indexed="81"/>
            <rFont val="Tahoma"/>
            <family val="2"/>
          </rPr>
          <t>angela.lobo:</t>
        </r>
        <r>
          <rPr>
            <sz val="9"/>
            <color indexed="81"/>
            <rFont val="Tahoma"/>
            <family val="2"/>
          </rPr>
          <t xml:space="preserve">
10-Year Framework of Programmes on Sustainable Consumption and Production com maiúsculas </t>
        </r>
      </text>
    </comment>
  </commentList>
</comments>
</file>

<file path=xl/sharedStrings.xml><?xml version="1.0" encoding="utf-8"?>
<sst xmlns="http://schemas.openxmlformats.org/spreadsheetml/2006/main" count="1153" uniqueCount="902">
  <si>
    <t>1.1 Até 2030, erradicar a pobreza extrema em todos os lugares, atualmente medida como pessoas que vivem com menos de 1,25 dólares por dia</t>
  </si>
  <si>
    <t xml:space="preserve">1.1.1 Proporção da população cujo rendimento equivalente se encontra abaixo da linha de pobreza internacional (definida como US$1.90 por dia), por sexo, grupo etário, condição perante o trabalho e grau de urbanização
</t>
  </si>
  <si>
    <t>1.1.1 Proportion of population below the international poverty line, by sex, age, employment status and geographical location (urban/rural)</t>
  </si>
  <si>
    <t>Global Indicator</t>
  </si>
  <si>
    <t xml:space="preserve">Indicador Global
</t>
  </si>
  <si>
    <t>Target</t>
  </si>
  <si>
    <r>
      <t xml:space="preserve">Fonte
</t>
    </r>
    <r>
      <rPr>
        <b/>
        <i/>
        <sz val="10"/>
        <color theme="1"/>
        <rFont val="Arial"/>
        <family val="2"/>
      </rPr>
      <t>Data Source</t>
    </r>
  </si>
  <si>
    <r>
      <t xml:space="preserve">Unidade
</t>
    </r>
    <r>
      <rPr>
        <b/>
        <i/>
        <sz val="10"/>
        <color theme="1"/>
        <rFont val="Arial"/>
        <family val="2"/>
      </rPr>
      <t>Unit</t>
    </r>
  </si>
  <si>
    <r>
      <t xml:space="preserve">Série númerica
</t>
    </r>
    <r>
      <rPr>
        <b/>
        <i/>
        <sz val="10"/>
        <color theme="1"/>
        <rFont val="Arial"/>
        <family val="2"/>
      </rPr>
      <t>Time series</t>
    </r>
    <r>
      <rPr>
        <b/>
        <sz val="10"/>
        <color theme="1"/>
        <rFont val="Arial"/>
        <family val="2"/>
      </rPr>
      <t xml:space="preserve">
</t>
    </r>
  </si>
  <si>
    <t>1.2 Até 2030, reduzir pelo menos para metade a proporção de homens, mulheres e crianças, de todas as idades, que vivem na pobreza, em todas as suas dimensões, de acordo com as definições nacionais</t>
  </si>
  <si>
    <t xml:space="preserve">1.2.1 Proporção da população cujo rendimento equivalente se encontra abaixo da linha de pobreza nacional (definida como 60% do rendimento mediano por adulto equivalente), por sexo e grupo etário 
</t>
  </si>
  <si>
    <t>1.2.2 Proporção de homens, mulheres e crianças de todas as idades cujo rendimento equivalente se encontra abaixo da linha de pobreza nacional, para as várias dimensões de análise</t>
  </si>
  <si>
    <r>
      <t xml:space="preserve">INE
</t>
    </r>
    <r>
      <rPr>
        <i/>
        <sz val="10"/>
        <rFont val="Arial"/>
        <family val="2"/>
      </rPr>
      <t>Statistics Portugal</t>
    </r>
  </si>
  <si>
    <t>%</t>
  </si>
  <si>
    <r>
      <t xml:space="preserve">Estatuto
</t>
    </r>
    <r>
      <rPr>
        <b/>
        <i/>
        <sz val="10"/>
        <color theme="1"/>
        <rFont val="Arial"/>
        <family val="2"/>
      </rPr>
      <t>Status</t>
    </r>
  </si>
  <si>
    <t>?</t>
  </si>
  <si>
    <t>Indicator</t>
  </si>
  <si>
    <t xml:space="preserve">Indicador
</t>
  </si>
  <si>
    <t xml:space="preserve">Meta
</t>
  </si>
  <si>
    <r>
      <t xml:space="preserve">Taxa de risco de pobreza (Após transferências sociais - %)
                        Sexo
                             Homem   
                             Mulher
                        Grupo etário
                              ...    </t>
    </r>
    <r>
      <rPr>
        <i/>
        <sz val="10"/>
        <color theme="1"/>
        <rFont val="Arial"/>
        <family val="2"/>
      </rPr>
      <t xml:space="preserve">
</t>
    </r>
    <r>
      <rPr>
        <sz val="10"/>
        <color theme="1"/>
        <rFont val="Arial"/>
        <family val="2"/>
      </rPr>
      <t xml:space="preserve">
</t>
    </r>
  </si>
  <si>
    <t xml:space="preserve">At-risk-of-poverty rate (After social transfers - %)
                          Sex 
                              Male
                              Female
                          Age group
                                 ...
</t>
  </si>
  <si>
    <t>ODS 2 Erradicar a fome, alcançar a segurança alimentar, melhorar a nutrição e promover a agricultura sustentável</t>
  </si>
  <si>
    <t>SDG 2 End hunger, achieve food security and improved nutrition and promote sustainable agriculture</t>
  </si>
  <si>
    <t>2.1. Até 2030, acabar com a fome e garantir o acesso de todas as pessoas, em particular os mais pobres e pessoas em situações vulneráveis, incluindo crianças, a uma alimentação de qualidade, nutritiva e suficiente durante todo o ano</t>
  </si>
  <si>
    <t>2.1.1. Prevalência da subnutrição</t>
  </si>
  <si>
    <t>2.1.2 Prevalência da insegurança alimentar moderada ou severa na população residente (de acordo com a FIES, escala de insegurança alimentar da FAO)</t>
  </si>
  <si>
    <t>2.2 Até 2030, acabar com todas as formas de malnutrição, incluindo atingir, até 2025, as metas acordadas internacionalmente sobre nanismo e caquexia em crianças menores de cinco anos, e atender às necessidades nutricionais dos adolescentes, mulheres grávidas e lactantes e pessoas idosas</t>
  </si>
  <si>
    <t>2.2.1 Prevalência de atrasos no crescimento nas crianças com menos de 5 anos de idade</t>
  </si>
  <si>
    <t>2.2.2 Prevalência de malnutrição nas crianças com menos de 5 anos de idade, por tipo de malnutrição (baixo peso e excesso de peso)</t>
  </si>
  <si>
    <t>2.3 Até 2030, duplicar a produtividade agrícola e o rendimento dos pequenos produtores de alimentos, particularmente das mulheres, povos indígenas, agricultores de subsistência, pastores e pescadores, inclusive através de garantia de acesso igualitário à terra e a outros recursos produtivos tais como conhecimento, serviços financeiros, mercados e oportunidades de agregação de valor e de emprego não agrícola</t>
  </si>
  <si>
    <t>2.3.1 Volume de produção por unidade de trabalho por dimensão da empresa agrícola/pastoril/florestal</t>
  </si>
  <si>
    <t>2.3.2 Rendimento médio dos pequenos produtores alimentares, por sexo e condição de indígena</t>
  </si>
  <si>
    <t>2.4 Até 2030, garantir sistemas sustentáveis de produção de alimentos e implementar práticas agrícolas resilientes, que aumentem a produtividade e a produção, que ajudem a manter os ecossistemas, que fortaleçam a capacidade de adaptação às alterações climáticas, às condições meteorológicas extremas, secas, inundações e outros desastres, e que melhorem progressivamente a qualidade da terra e do solo</t>
  </si>
  <si>
    <t>2.4.1 Proporção da SAU afeta a práticas agrícolas produtivas e sustentáveis</t>
  </si>
  <si>
    <t>2.5.1 Número de recursos genéticos vegetais e animais para a alimentação e agricultura, protegidos a médio ou longo prazo em instalações de conservação</t>
  </si>
  <si>
    <t xml:space="preserve">2.5.2 Proporção de raças locais classificados em risco de extinção, fora de risco ou com risco desconhecido </t>
  </si>
  <si>
    <t>2.5 Até 2020, manter a diversidade genética de sementes, plantas cultivadas, animais de criação e domesticados e suas respetivas espécies selvagens, inclusive por meio de bancos de sementes e plantas que sejam diversificados e bem geridos ao nível nacional, regional e internacional, e garantir o acesso e a repartição justa e equitativa dos benefícios decorrentes da utilização dos recursos genéticos e conhecimentos tradicionais associados, tal como acordado internacionalmente</t>
  </si>
  <si>
    <t>2.a.1 Índice de orientação agrícola para a despesa pública</t>
  </si>
  <si>
    <t>2.a.2 Total de fluxos oficiais (ajuda pública ao desenvolvimento e outros fluxos oficiais) para o setor agrícola</t>
  </si>
  <si>
    <t>2.b.1 Subsídios às exportações agrícolas</t>
  </si>
  <si>
    <t>2.c.1 Indicador de anomalias dos preços de alimentação</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</si>
  <si>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</si>
  <si>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</si>
  <si>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</si>
  <si>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</si>
  <si>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</si>
  <si>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</si>
  <si>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</si>
  <si>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</si>
  <si>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</si>
  <si>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</si>
  <si>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</si>
  <si>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</si>
  <si>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</si>
  <si>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2.a Aumentar o investimento, inclusive através do reforço da cooperação internacional, nas infraestruturas rurais, investigação e extensão de serviços agrícolas, desenvolvimento de tecnologia, e os bancos de genes de plantas e animais, para aumentar a capacidade de produção agrícola nos países em desenvolvimento, em particular nos países menos desenvolvidos</t>
  </si>
  <si>
    <t>2.b Corrigir e prevenir as restrições ao comércio e distorções nos mercados agrícolas mundiais, incluindo a eliminação em paralelo de todas as formas de subsídios à exportação e todas as medidas de exportação com efeito equivalente, de acordo com o mandato da Ronda de Desenvolvimento de Doha</t>
  </si>
  <si>
    <t>2.c Adotar medidas para garantir o funcionamento adequado dos mercados de matérias-primas agrícolas e seus derivados, e facilitar o acesso oportuno à informação sobre o mercado, inclusive sobre as reservas de alimentos, a fim de ajudar a limitar a volatilidade extrema dos preços dos alimentos</t>
  </si>
  <si>
    <t xml:space="preserve">2.1 By 2030, end hunger and ensure access by all people, in particular the poor and people in vulnerable situations, including infants, to safe, nutritious and sufficient food all year round </t>
  </si>
  <si>
    <t xml:space="preserve">2.2 By 2030, end all forms of malnutrition, including achieving, by 2025, the internationally agreed targets on stunting and wasting in children under 5 years of age, and address the nutritional needs of adolescent girls, pregnant and lactating women and older persons </t>
  </si>
  <si>
    <t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t>
  </si>
  <si>
    <t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
  </si>
  <si>
    <t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</si>
  <si>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</si>
  <si>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t>
  </si>
  <si>
    <t>2.c Adopt measures to ensure the proper functioning of food commodity markets and their derivatives and facilitate timely access to market information, including on food reserves, in order to help limit extreme food price volatility</t>
  </si>
  <si>
    <t>ODS 3 Garantir o acesso à saúde de qualidade e promover o bem-estar para todos, em todas as idades</t>
  </si>
  <si>
    <t>SDG 3 Ensure healthy lives and promote well-being for all at all ages</t>
  </si>
  <si>
    <t>ODS 4 Garantir o acesso à educação inclusiva, de qualidade e equitativa, e promover oportunidades de aprendizagem ao longo da vida para todos</t>
  </si>
  <si>
    <t>SDG 4 Ensure inclusive and equitable quality education and promote lifelong learning opportunities for all</t>
  </si>
  <si>
    <t>ODS 5 Alcançar a igualdade de género e empoderar todas as mulheres e raparigas</t>
  </si>
  <si>
    <t>SDG 5 Achieve gender equality and empower all women and girls</t>
  </si>
  <si>
    <t>3.1.1 Taxa de mortalidade materna</t>
  </si>
  <si>
    <t>3.1.2 Proporção de nascimentos (nados-vivos) assistidos por pessoal de saúde qualificado</t>
  </si>
  <si>
    <t>3.2.1 Taxa de mortalidade antes dos 5 anos</t>
  </si>
  <si>
    <t>3.2.2 Taxa de mortalidade neonatal</t>
  </si>
  <si>
    <t>3.3.1 Número de novos casos de infeção por VIH por 1 000 habitantes, por sexo, grupo etário e populações específicas</t>
  </si>
  <si>
    <t>3.3.2 Taxa de incidência da tuberculose por 100 mil habitantes</t>
  </si>
  <si>
    <t>3.3.3 Taxa de incidência da malária por 1 000 habitantes</t>
  </si>
  <si>
    <t>3.3.4 Taxa de incidência da hepatite B por 100 mil habitantes</t>
  </si>
  <si>
    <t>3.3.5 Número de pessoas que necessitam de intervenções contra doenças tropicais negligenciadas (DTN)</t>
  </si>
  <si>
    <t xml:space="preserve">3.4.1 Taxa de mortalidade atribuída a doenças do aparelho circulatório, tumores malignos, diabetes mellitus e doenças crónicas respiratórias  </t>
  </si>
  <si>
    <t>3.4.2 Taxa de mortalidade por lesões autoprovocadas intencionalmente (suicídio)</t>
  </si>
  <si>
    <t>3.5.1 Cobertura das intervenções (farmacológicas, psicossociais, de reabilitação e de pós-tratamento) com vista ao tratamento do abuso de substâncias</t>
  </si>
  <si>
    <t xml:space="preserve">3.5.2 Consumo nocivo de álcool,  tendo por referência o limiar nacional definido para o consumo de litros de álcool puro per capita (pessoas com 15 ou mais anos) por ano </t>
  </si>
  <si>
    <t>3.6.1 Taxa de mortalidade por acidentes rodoviários</t>
  </si>
  <si>
    <t>3.7.1 Proporção de mulheres em idade reprodutiva (15 a 49 anos) que utilizam métodos de planeamento familiar modernos</t>
  </si>
  <si>
    <t>3.7.2 Número de nados-vivos de mães adolescentes (grupos etários 10-14 e 15-19) por 1 000 mulheres destes  grupos etários</t>
  </si>
  <si>
    <t>3.8.1 Cobertura dos cuidados de saúde primários (definida como a cobertura média dos cuidades de saúde primários aferida por rastreios relativos a saúde reprodutiva, materna, neonatal e infantil, doenças infecciosas, doenças não transmissíveis, e sobre o acesso e capacidade dos serviços, junto da população geral e das populações mais desfavorecidas)</t>
  </si>
  <si>
    <t>3.8.2 Proporção da população que vive em agregados com sobrecarga das despesas familiares em saúde relativamente ao total das despesas familiares ou do rendimento familiar</t>
  </si>
  <si>
    <t>3.9.1. Taxa de mortalidade atribuída a poluição ambiente e doméstica do ar</t>
  </si>
  <si>
    <t>3.9.2 Taxa de mortalidade atribuída a fontes de água inseguras, condições da saneamento inseguras e falta de higiene</t>
  </si>
  <si>
    <t>3.9.3 Taxa de mortalidade atribuída a envenenamento acidental</t>
  </si>
  <si>
    <t xml:space="preserve">3.a.1 Proporção de fumadores com 15 ou mais anos relativamente ao total da população com 15 ou mais anos
</t>
  </si>
  <si>
    <t>3.b.1 Taxa de cobertura vacinal da população relativamente às vacinas incluídas no Programa Nacional de Vacinação</t>
  </si>
  <si>
    <t>3.b.3 Proporção de estabelecimentos de saúde que dispõem de um conjunto básico de medicamentos essenciais e relevantes disponíveis e a custo acessível numa base sustentável</t>
  </si>
  <si>
    <t>3.c.1 Intensidade per capita dos profissionais de saúde e repartição por especialidade</t>
  </si>
  <si>
    <t>3.d.1 Diretivas Internacionais de Saúde sobre segurança sanitária</t>
  </si>
  <si>
    <t>3.1.1 Maternal mortality ratio</t>
  </si>
  <si>
    <t>3.1.2 Proportion of births attended by skilled health personnel</t>
  </si>
  <si>
    <t>3.2.1 Under-five mortality rate</t>
  </si>
  <si>
    <t>3.2.2 Neonatal mortality rate</t>
  </si>
  <si>
    <t>3.3.1 Number of new HIV infections per 1,000 uninfected population, by sex, age and key populations</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</si>
  <si>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</si>
  <si>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</si>
  <si>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</si>
  <si>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</si>
  <si>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</si>
  <si>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</si>
  <si>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3.5.1 Coverage of treatment interventions (pharmacological, psychosocial and rehabilitation and aftercare services) for substance use disorders</t>
  </si>
  <si>
    <t>3.5.2 Harmful use of alcohol, defined according to the national context as alcohol per capita consumption (aged 15 years and older) within a calendar year in litres of pure alcohol</t>
  </si>
  <si>
    <t>3.6.1 Death rate due to road traffic injuries</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</si>
  <si>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</si>
  <si>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</si>
  <si>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</si>
  <si>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 xml:space="preserve">3.8.2 Proportion of population with large household expenditures on health as a share of total household expenditure or income </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</si>
  <si>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</si>
  <si>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</si>
  <si>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</si>
  <si>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3.a.1 Age-standardized prevalence of current tobacco use among persons aged 15 years and older</t>
  </si>
  <si>
    <t>3.b.1 Proportion of the target population covered by all vaccines included in their national programme</t>
  </si>
  <si>
    <t>3.b.2 Total net official development assistance to medical research and basic health sectors</t>
  </si>
  <si>
    <t>3.b.3 Proportion of health facilities that have a core set of relevant essential medicines available and affordable on a sustainable basis</t>
  </si>
  <si>
    <t>3.c.1 Health worker density and distribution</t>
  </si>
  <si>
    <t>3.d.1  International Health Regulations (IHR) capacity and health emergency preparedness</t>
  </si>
  <si>
    <t>4.1.1 Proporção de crianças e jovens: (a) nos segundo e terceiro anos do primeiro ciclo do ensino básico; (b) no final do segundo ciclo do ensino básico; e c) no final do terceiro ciclo do ensino básico, que atingiram um nível mínimo de proficiência em (i) leitura e (ii) matemática, por sexo</t>
  </si>
  <si>
    <t>4.2.1 Proporção de crianças com menos de 5 anos que estão dentro dos parâmetros de desenvolvimento em termos de saúde, aprendizagem e bem-estar psicossocial, por sexo</t>
  </si>
  <si>
    <t>4.2.2 Taxa de participação em atividades de aprendizagem organizada (um ano antes da idade oficial de entrada para o 1º ciclo), por sexo</t>
  </si>
  <si>
    <t xml:space="preserve">4.3.1 Taxa de participação de jovens e adultos em educação formal e não formal, nos últimos 12 meses, por sexo </t>
  </si>
  <si>
    <t>4.4.1 Proporção de jovens e adultos com competências em tecnologias de informação e comunicação (TIC), por tipo de competência</t>
  </si>
  <si>
    <t>4.5.1 Índices de paridade (mulher/homem, rural/urbano, 1º/5º quintis de riqueza e outros como estado de incapacidade, populações indígenas e populações afetadas por conflitos, à medida que os dados estejam disponíveis) para todos os indicadores nesta lista que possam ser desagregados</t>
  </si>
  <si>
    <t>4.6.1 Percentagem da população de um dado grupo etário que atingiu pelo menos um determinado nível de proficiência em competências de (a) literacia e (b) numeracia funcionais, por sexo</t>
  </si>
  <si>
    <t>4.7.1 Grau com que a (i) educação para a cidadania global e a (ii) educação para o desenvolvimento sustentável, incluindo a igualdade de género e os direitos humanos, são disseminados a todos os níveis em: (a) políticas educativas nacionais, (b) programas educativos, (c) formação de professores e (d) avaliação de estudantes</t>
  </si>
  <si>
    <t xml:space="preserve">4.a.1 Proporção de escolas com acesso a: (a) eletricidade; (b) internet para fins pedagógicos; (c) computadores para fins pedagógicos; (d) infraestruturas e materiais adaptados a estudantes com deficiências; (e) água potável; (f) instalações sanitárias separadas por sexo; e (g) instalações para lavagem das mãos (de acordo com as definições dos indicadores WASH)   </t>
  </si>
  <si>
    <t>4.b.1 Volume dos fluxos de ajuda pública ao desenvolvimento para bolsas por sector e tipo de programa</t>
  </si>
  <si>
    <t xml:space="preserve">4.c.1 Proporção de professores  (a) na educação pré-escolar; (b) no primeiro e segundo ciclos do ensino básico; (c) no terceiro ciclo do ensino básico; e (d) no ensino secundário, que receberam pelo menos a formação básica de professores  (por exemplo: formação pedagógica) antes ou durante o exercício da profissão, requerida para lecionar num determinado nível de ensino num dado país  </t>
  </si>
  <si>
    <t>4.1.1  Proportion of children and young people: (a) in grades 2/3; (b) at the end of primary; and (c) at the end of lower secondary achieving at least a minimum proficiency level in (i) reading and (ii) mathematics, by sex</t>
  </si>
  <si>
    <t>4.2.1  Proportion of children under 5 years of age who are developmentally on track in health, learning and psychosocial well-being, by sex</t>
  </si>
  <si>
    <t>4.2.2 Participation rate in organized learning (one year before the official primary entry age), by sex</t>
  </si>
  <si>
    <t>4.3.1  Participation rate of youth and adults in formal and non-formal education and training in the previous 12 months,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</si>
  <si>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</si>
  <si>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</si>
  <si>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 xml:space="preserve">4.6.1 Proportion of population in a given age group achieving at least a fixed level of proficiency in functional (a) literacy and (b) numeracy skills, by sex </t>
  </si>
  <si>
    <t xml:space="preserve">4.7.1 Extent to which (i) global citizenship education and (ii) education for sustainable development, including gender equality and human rights, are mainstreamed at all levels in: (a) national education policies; (b) curricula; (c) teacher education; and (d) student assessment </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</si>
  <si>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</si>
  <si>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4.b.1 Volume of official development assistance flows for scholarships by sector and type of study</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</si>
  <si>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</si>
  <si>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5.1.1 Existência de quadros legais para promover, fazer cumprir e monitorizar a igualdade e a não-discriminação com base no género</t>
  </si>
  <si>
    <t>5.2.1 Proporção de mulheres e raparigas de 15 anos de idade ou mais que foram objeto de violência física, sexual ou psicológica por um parceiro actual ou ex-parceiro nos últimos 12 meses, por forma de violência e por idade</t>
  </si>
  <si>
    <t>5.2.2 Proporção de mulheres e raparigas de 15 anos ou mais que foram objeto de violência sexual por outras pessoas que não parceiras íntimas nos últimos 12 meses, por idade e local de ocorrência</t>
  </si>
  <si>
    <t>5.3.1 Proporção de mulheres com idade de 20 a 24 anos que casaram ou viveram em união de facto antes dos 15 anos e antes dos 18 anos</t>
  </si>
  <si>
    <t>5.3.2 Proporção de raparigas e mulheres com idade entre 15 e 49 anos que foram submetidas a mutilação genital feminina, por grupo etário</t>
  </si>
  <si>
    <t>5.4.1 Proporção de tempo gasto em trabalho doméstico e em prestação de cuidados não pagos, por sexo, grupo etário e localização</t>
  </si>
  <si>
    <t>5.5.1 Proporção de assentos parlamentares detidos por mulheres (a) nos parlamentos nacionais e (b) governos locais</t>
  </si>
  <si>
    <t>5.5.2 Proporção de mulheres em cargos de chefia</t>
  </si>
  <si>
    <t>5.6.1 Proporção de mulheres com idade entre 15 e 49 anos que decidem de forma informada sobre a sua vida sexual, uso de contracetivos e saúde reprodutiva</t>
  </si>
  <si>
    <t xml:space="preserve">5.6.2 Número de países com legislação e regulamentação que garante o acesso pleno e igualitário por mulheres e homens com 15 ou mais anos a informação, educação e cuidados de saúde sexual e reprodutiva </t>
  </si>
  <si>
    <t>5.a.1 (a) Proporção da população agrícola proprietária ou com direitos de posse das terras agrícolas, por sexo; e (b) proporção de mulheres entre os proprietários ou detentores de direitos de posse das terras agrícolas, por forma de exploração das terras agrícolas</t>
  </si>
  <si>
    <t>5.a.2 Proporção de países onde o quadro jurídico (incluindo o direito consuetudinário) garante às mulheres direitos iguais à propriedade e / ou controlo da terra</t>
  </si>
  <si>
    <t>5.b.1 Proporção de pessoas com disponibilidade de telemóvel, por sexo</t>
  </si>
  <si>
    <t>5.c.1 Proporção de países com sistemas de monitorização e divulgação pública das dotações disponíveis para a igualdade de género e a capacitação das mulheres</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</si>
  <si>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</si>
  <si>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</si>
  <si>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</si>
  <si>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</si>
  <si>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</si>
  <si>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5.4.1  Proportion of time spent on unpaid domestic and care work, by sex, age and location</t>
  </si>
  <si>
    <t>5.5.1 Proportion of seats held by women in (a) national parliaments and (b) local governments</t>
  </si>
  <si>
    <t>5.5.2 Proportion of women in managerial positions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</si>
  <si>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</si>
  <si>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</si>
  <si>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5.a.1  (a) Proportion of total agricultural population with ownership or secure rights over agricultural land, by sex; and (b) share of women among owners or rights-bearers of agricultural land, by type of tenure</t>
  </si>
  <si>
    <t>5.b.1  Proportion of individuals who own a mobile telephone, by sex</t>
  </si>
  <si>
    <t>5.c.1  Proportion of countries with systems to track and make public allocations for gender equality and women’s empowerment</t>
  </si>
  <si>
    <t xml:space="preserve">ODS 1 Erradicar a pobreza em todas as suas formas, em todos os lugares
</t>
  </si>
  <si>
    <t xml:space="preserve">SDG 1 End poverty in all its forms everywhere  </t>
  </si>
  <si>
    <t>1.1 By 2030, eradicate extreme poverty for all people everywhere, currently measured as people living on less than $1.25 a day</t>
  </si>
  <si>
    <t>1.2.1 Proportion of population living below the national poverty line, by sex and age</t>
  </si>
  <si>
    <t xml:space="preserve">1.2 By 2030, reduce at least by half the proportion of men, women and children of all ages living in poverty in all its dimensions according to national definitions </t>
  </si>
  <si>
    <t>1.2.2 Proportion of men, women and children of all ages living in poverty in all its dimensions according to national definitions</t>
  </si>
  <si>
    <t>1.3 Implementar, a nível nacional, medidas e sistemas de proteção social adequados, para todos, incluindo pisos, e até 2030 atingir uma cobertura substancial dos mais pobres e vulneráveis</t>
  </si>
  <si>
    <t>1.3.1 Proporção da população abrangida por regimes de proteção social, por sexo e para os seguintes grupos populacionais: crianças, população desempregada, população idosa, população com incapacidade, mulheres grávidas, crianças recém-nascidas, pessoas que sofreram acidentes de trabalho, população em risco de pobreza e outros grupos populacionais vulneráveis</t>
  </si>
  <si>
    <t>1.3.1 Proportion of population covered by social protection floors/systems, by sex, distinguishing children, unemployed persons, older persons, persons with disabilities, pregnant women, newborns, work-injury victims and the poor and the vulnerable</t>
  </si>
  <si>
    <t xml:space="preserve">1.3 Implement nationally appropriate social protection systems and measures for all, including floors, and by 2030 achieve substantial coverage of the poor and the vulnerable </t>
  </si>
  <si>
    <t>1.4 Até 2030, garantir que todos os homens e mulheres, particularmente os mais pobres e vulneráveis, tenham direitos iguais no acesso aos recursos económicos, bem como no acesso aos serviços básicos, à propriedade e controle sobre a terra e outras formas de propriedade, herança, recursos naturais, novas tecnologias e serviços financeiros, incluindo microfinanciamento</t>
  </si>
  <si>
    <t>1.4.1 Proporção da população residente que habita em alojamentos sem conforto básico no interior</t>
  </si>
  <si>
    <t>1.4.1 Proportion of population living in households with access to basic services</t>
  </si>
  <si>
    <t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t>
  </si>
  <si>
    <t>1.4.2 Proporção da população adulta total com direito de posse à terra, com documentação legalmente reconhecida e que percecionem os seus direitos à terra como seguros, por sexo e por tipo de posse</t>
  </si>
  <si>
    <t>1.4.2 Proportion of total adult population with secure tenure rights to land, with legally recognized documentation and who perceive their rights to land as secure, by sex and by type of tenure</t>
  </si>
  <si>
    <t>1.5 Até 2030, aumentar a resiliência dos mais pobres e em situação de maior vulnerabilidade, e reduzir a exposição e a vulnerabilidade destes aos fenómenos extremos relacionados com o clima e outros choques e desastres económicos, sociais e ambientais</t>
  </si>
  <si>
    <t>1.5.1 Número de óbitos e de pessoas desaparecidas ou diretamente afetadas por desastres, por 100 mil habitantes</t>
  </si>
  <si>
    <t>1.5.1  Number of deaths, missing persons and directly affected persons attributed to disasters per 100,000 population</t>
  </si>
  <si>
    <t xml:space="preserve">1.5 By 2030, build the resilience of the poor and those in vulnerable situations and reduce their exposure and vulnerability to climate-related extreme events and other economic, social and environmental shocks and disasters </t>
  </si>
  <si>
    <t>1.5.2 Perdas económicas diretas atribuídas a desastres em relação ao Produto Interno Bruto (PIB) global</t>
  </si>
  <si>
    <t>1.5.2 Direct economic loss attributed to disasters in relation to global gross domestic product (GDP)</t>
  </si>
  <si>
    <t>1.5.3 Número de países que adotaram e implementaram estratégias nacionais de redução de risco de desastres em linha com o Quadro de Sendai para a Redução de Risco de Desastres 2015-2030</t>
  </si>
  <si>
    <t>1.5.3 Number of countries that adopt and implement national disaster risk reduction strategies in line with the Sendai Framework for Disaster Risk Reduction 2015-2030</t>
  </si>
  <si>
    <t xml:space="preserve">1.5.4 Proporção de governos locais que adotaram e implementaram estratégias locais de redução de risco de desastres em linha com as estratégias nacionais de redução de risco de desastres </t>
  </si>
  <si>
    <t>1.5.4 Proportion of local governments that adopt and implement local disaster risk reduction strategies in line with national disaster risk reduction strategies</t>
  </si>
  <si>
    <t xml:space="preserve">1.a Garantir uma mobilização significativa de recursos a partir de uma variedade de fontes, inclusive por meio do reforço da cooperação para o desenvolvimento, para proporcionar meios adequados e previsíveis para que os países em desenvolvimento (em particular, os países menos desenvolvidos) possam implementar programas e políticas para acabar com a pobreza em todas as suas dimensões
</t>
  </si>
  <si>
    <t>1.a.1 Proporção de recursos gerados domesticamente alocados pelo governo diretamente a programas de redução de pobreza</t>
  </si>
  <si>
    <t>1.a.1 Proportion of domestically generated resources allocated by the government directly to poverty reduction programmes</t>
  </si>
  <si>
    <t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t>
  </si>
  <si>
    <t>1.a.2 Proporção do total das despesas públicas com serviços essenciais (educação, saúde e proteção social)</t>
  </si>
  <si>
    <t>1.a.2 Proportion of total government spending on essential services (education, health and social protection)</t>
  </si>
  <si>
    <t>1.a.3 Soma das subvenções totais e das entradas que não geram dívidas directamente alocadas a programas de redução da pobreza como proporção do PIB</t>
  </si>
  <si>
    <t>1.a.3 Sum of total grants and non-debt-creating inflows directly allocated to poverty reduction programmes as a proportion of GDP</t>
  </si>
  <si>
    <t>1.b Criar enquadramentos políticos sólidos ao nível nacional, regional e internacional, com base em estratégias de desenvolvimento a favor dos mais pobres e que sejam sensíveis às questão da igualdade do género, para apoiar investimentos acelerados nas ações de erradicação da pobreza</t>
  </si>
  <si>
    <t>1.b.1 Proporção das despesas governamentais recorrentes e de capital em setores que beneficiam desproporcionalmente mulheres, grupos pobres e vulneráveis</t>
  </si>
  <si>
    <t>1.b.1 Proportion of government recurrent and capital spending to sectors that disproportionately benefit women, the poor and vulnerable groups</t>
  </si>
  <si>
    <t xml:space="preserve">1.b Create sound policy frameworks at the national, regional and international levels, based on pro-poor and gender-sensitive development strategies, to support accelerated investment in poverty eradication actions </t>
  </si>
  <si>
    <t>ODS 17 Reforçar os meios de implementação e revitalizar a Parceria Global para o Desenvolvimento Sustentável</t>
  </si>
  <si>
    <t>SDG 17 Strengthen the means of implementation and revitalize the Global Partnership for Sustainable Development</t>
  </si>
  <si>
    <t>17.1.1 Total das receitas do Estado em percentagem do PIB, por fonte</t>
  </si>
  <si>
    <t>17.1.1 Total government revenue as a proportion of GDP, by source</t>
  </si>
  <si>
    <t>17.1.2 Percentagem do orçamento de Estado financiado por impostos cobrados internamente</t>
  </si>
  <si>
    <t>17.1.2 Proportion of domestic budget funded by domestic taxes</t>
  </si>
  <si>
    <t>17.2.1 Ajuda pública ao desenvolvimento líquida, total e para os países menos desenvolvidos, como proporção do Rendimento Nacional Bruto (RNB) dos doadores do Comité de Ajuda ao Desenvolvimento da Organização para a Cooperação e Desenvolvimento Económico (OCDE)</t>
  </si>
  <si>
    <t>17.2.1 Net official development assistance, total and to least developed countries, as a proportion of the Organization for Economic Cooperation and Development (OECD) Development Assistance Committee donors’ gross national income (GNI)</t>
  </si>
  <si>
    <t>17.3.1 Investimento direto estrangeiro (IDE), ajuda pública ao desenvolvimento e Cooperação Sul-Sul, como proporção do orçamento nacional total</t>
  </si>
  <si>
    <t>17.3.1 Foreign direct investments (FDI), official development assistance and South-South Cooperation as a proportion of total domestic budget</t>
  </si>
  <si>
    <t>17.3.2 Volume de remessas (em dólares dos Estados Unidos) como proporção do PIB total</t>
  </si>
  <si>
    <t>17.3.2 Volume of remittances (in United States dollars) as a proportion of total GDP</t>
  </si>
  <si>
    <t>17.4.1 Serviço da dívida como proporção das exportações de bens e serviços</t>
  </si>
  <si>
    <t>17.4.1 Debt service as a proportion of exports of goods and services</t>
  </si>
  <si>
    <t>17.5.1 Número de países que adotam e implementam regimes de promoção de investimentos para os países menos desenvolvidos</t>
  </si>
  <si>
    <t>17.5.1 Number of countries that adopt and implement investment promotion regimes for least developed countries</t>
  </si>
  <si>
    <t>17.6.1 Número de acordos de cooperação e programas entre países na área da ciência e/ou tecnologia, por tipo de cooperação</t>
  </si>
  <si>
    <t>17.6.1 Number of science and/or technology cooperation agreements and programmes between countries, by type of cooperation</t>
  </si>
  <si>
    <t>17.6.2 Subscrições de Internet por banda larga de rede fixa por 100 habitantes, por velocidade de ligação</t>
  </si>
  <si>
    <t>17.6.2 Fixed Internet broadband subscriptions per 100 inhabitants, by speed</t>
  </si>
  <si>
    <t xml:space="preserve">17.7.1  Montante total de financiamento aprovado para países em desenvolvimento para promover o desenvolvimento, transferência, disseminação e difusão de tecnologias ambientalmente seguras e racionais
</t>
  </si>
  <si>
    <t>17.7.1  Total amount of approved funding for developing countries to promote the development, transfer, dissemination and diffusion of environmentally sound technologies</t>
  </si>
  <si>
    <t>17.8.1 Proporção de indivíduos que utilizam a Internet</t>
  </si>
  <si>
    <t>17.8.1 Proportion of individuals using the Internet</t>
  </si>
  <si>
    <t>17.9.1 Valor, em dólares, da assistência técnica e financeira (incluindo cooperação Norte-Sul, Sul-Sul e triangular) destinada a países em desenvolvimento</t>
  </si>
  <si>
    <t>17.9.1 Dollar value of financial and technical assistance (including through North-South, South-South and triangular cooperation) committed to developing countries</t>
  </si>
  <si>
    <t>17.10.1 Média ponderada das tarifas aduaneiras à escala mundial</t>
  </si>
  <si>
    <t>17.11.1 Quota-parte das exportações globais proveniente dos países em vias de desenvolvimento e dos países menos desenvolvidos</t>
  </si>
  <si>
    <t>17.12.1 Média de tarifas aduaneiras aplicadas aos países em desenvolvimento, países menos desenvolvidos e pequenos Estados insulares em desenvolvimento</t>
  </si>
  <si>
    <t>17.13.1 Painel de indicadores macroeconómicos</t>
  </si>
  <si>
    <t>17.14.1 Número de países com mecanismos em vigor para reforçar a coerência política do desenvolvimento sustentável</t>
  </si>
  <si>
    <t>17.16.1 Número de países que reportam progressos na eficácia dos quadros de monitorização de múltiplos atores que apoiam o cumprimento dos objetivos de desenvolvimento sustentável</t>
  </si>
  <si>
    <t>17.17.1 Montante de dólares dos Estados Unidos destinados a parcerias público-privadas e da sociedade civil</t>
  </si>
  <si>
    <t>17.18.1 Proporção de indicadores de desenvolvimento sustentável produzidos a nível nacional com desagregação completa quando relevante para a meta, de acordo com os Princípios Fundamentais das Estatísticas Oficiais</t>
  </si>
  <si>
    <t>17.18.2 Número de países que possuem legislação estatística nacional que cumpre os Princípios Fundamentais das Estatísticas Oficiais</t>
  </si>
  <si>
    <t>17.18.3 Número de países com um plano estatístico nacional totalmente financiado e em execução, por fonte de financiamento</t>
  </si>
  <si>
    <t>17.19.1 Valor em dólares de todos os recursos disponibilizados para fortalecer a capacidade estatística nos países em desenvolvimento</t>
  </si>
  <si>
    <t>17.19.2 Proporção de países que (a) realizaram pelo menos um Recenseamento da População e da Habitação nos últimos 10 anos; e (b) atingiram 100% de registos de nascimento e 80% de registos de óbitos</t>
  </si>
  <si>
    <t>3.1 Até 2030, reduzir a taxa de mortalidade materna global para menos de 70 mortes por 100.000 nados-vivos</t>
  </si>
  <si>
    <t>3.2 Até 2030, acabar com as mortes evitáveis de recém-nascidos e crianças menores de 5 anos, com todos os países empenhados em reduzir a mortalidade neonatal para pelo menos 12 por 1.000 nados-vivos e a mortalidade de crianças menores de 5 anos para pelo menos 25 por 1.000 nados-vivos</t>
  </si>
  <si>
    <t>3.3 Até 2030, acabar com as epidemias de Sida, tuberculose, malária e doenças tropicais negligenciadas, e combater a hepatite, doenças transmitidas pela água e outras doenças transmissíveis</t>
  </si>
  <si>
    <t>3.4 Até 2030, reduzir num terço a mortalidade prematura por doenças não transmissíveis via prevenção e tratamento, e promover a saúde mental e o bem-estar</t>
  </si>
  <si>
    <t>3.5 Reforçar a prevenção e o tratamento do abuso de substâncias, incluindo o abuso de drogas e o uso nocivo do álcool</t>
  </si>
  <si>
    <t>3.6 Até 2020, reduzir para metade, a nível global, o número de mortos e feridos devido a acidentes rodoviários</t>
  </si>
  <si>
    <t>3.7 Até 2030, assegurar o acesso universal aos serviços de saúde sexual e reprodutiva, incluindo o planeamento familiar, informação e educação, bem como a integração da saúde reprodutiva em estratégias e programas nacionais</t>
  </si>
  <si>
    <t>3.8 Atingir a cobertura universal de saúde, incluindo a proteção do risco financeiro, o acesso a serviços de saúde essenciais de qualidade e o acesso a medicamentos e vacinas essenciais para todos de forma segura, eficaz, de qualidade e a preços acessíveis</t>
  </si>
  <si>
    <t>3.9 Até 2030, reduzir substancialmente o número de mortes e doenças devido a químicos perigosos, contaminação e poluição do ar, água e solo</t>
  </si>
  <si>
    <t>3.a Fortalecer a implementação da Convenção-Quadro para o Controlo do Tabaco em todos os países, conforme apropriado</t>
  </si>
  <si>
    <t>3.b Apoiar a pesquisa e o desenvolvimento de vacinas e medicamentos para as doenças transmissíveis e não transmissíveis, que afetam principalmente os países em desenvolvimento, proporcionar o acesso a medicamentos e vacinas essenciais a preços acessíveis, de acordo com a Declaração de Doha, que dita o direito, por parte dos países em desenvolvimento, de utilizarem plenamente as disposições do acordo TRIPS sobre flexibilidades para proteger a saúde pública e, em particular, proporcionar o acesso a medicamentos para todos</t>
  </si>
  <si>
    <t>3.c Aumentar substancialmente o financiamento da saúde e o recrutamento, desenvolvimento, formação, e retenção do pessoal de saúde nos países em desenvolvimento, especialmente nos países menos desenvolvidos e nos pequenos Estados insulares em desenvolvimento</t>
  </si>
  <si>
    <t>3.d Reforçar a capacidade de todos os países, particularmente os países em desenvolvimento, para o alerta precoce, redução de riscos e gestão de riscos nacionais e globais de saúde</t>
  </si>
  <si>
    <t xml:space="preserve">3.1 By 2030, reduce the global maternal mortality ratio to less than 70 per 100,000 live births </t>
  </si>
  <si>
    <t xml:space="preserve">3.2 By 2030, end preventable deaths of newborns and children under 5 years of age, with all countries aiming to reduce neonatal mortality to at least as low as 12 per 1,000 live births and under-5 mortality to at least as low as 25 per 1,000 live births </t>
  </si>
  <si>
    <t xml:space="preserve">3.3 By 2030, end the epidemics of AIDS, tuberculosis, malaria and neglected tropical diseases and combat hepatitis, water-borne diseases and other communicable diseases </t>
  </si>
  <si>
    <t xml:space="preserve">3.4 By 2030, reduce by one third premature mortality from non-communicable diseases through prevention and treatment and promote mental health and well-being </t>
  </si>
  <si>
    <t xml:space="preserve">3.5 Strengthen the prevention and treatment of substance abuse, including narcotic drug abuse and harmful use of alcohol </t>
  </si>
  <si>
    <t xml:space="preserve">3.6 By 2020, halve the number of global deaths and injuries from road traffic accidents </t>
  </si>
  <si>
    <t>3.7 By 2030, ensure universal access to sexual and reproductive health-care services, including for family planning, information and education, and the integration of reproductive health into national strategies and programmes</t>
  </si>
  <si>
    <t xml:space="preserve">3.8 Achieve universal health coverage, including financial risk protection, access to quality essential health-care services and access to safe, effective, quality and affordable essential medicines and vaccines for all </t>
  </si>
  <si>
    <t xml:space="preserve">3.9 By 2030, substantially reduce the number of deaths and illnesses from hazardous chemicals and air, water and soil pollution and contamination </t>
  </si>
  <si>
    <t xml:space="preserve">3.a Strengthen the implementation of the World Health Organization Framework Convention on Tobacco Control in all countries, as appropriate </t>
  </si>
  <si>
    <t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t>
  </si>
  <si>
    <t>3.c Substantially increase health financing and the recruitment, development, training and retention of the health workforce in developing countries, especially in least developed countries and small island developing States</t>
  </si>
  <si>
    <t xml:space="preserve">3.d Strengthen the capacity of all countries, in particular developing countries, for early warning, risk reduction and management of national and global health risks </t>
  </si>
  <si>
    <t>4.1 Até 2030, garantir que todas as meninas e meninos completam o ensino primário e secundário, que deve ser de acesso livre, equitativo e de qualidade, conduzindo a resultados de aprendizagem relevantes e eficazes</t>
  </si>
  <si>
    <t>4.2 Até 2030, garantir que todos as meninas e meninos tenham acesso a um desenvolvimento de qualidade na primeira infância, bem como cuidados e educação pré-escolar, de modo a que estejam preparados para o ensino primário</t>
  </si>
  <si>
    <t>4.3 Até 2030, assegurar a igualdade de acesso para todos os homens e mulheres à educação técnica, profissional e superior de qualidade, a preços acessíveis, incluindo à universidade</t>
  </si>
  <si>
    <t>4.4 Até 2030, aumentar substancialmente o número de jovens e adultos que tenham habilitações relevantes, inclusive competências técnicas e profissionais, para emprego, trabalho decente e empreendedorismo</t>
  </si>
  <si>
    <t>4.5 Até 2030, eliminar as disparidades de género na educação e garantir a igualdade de acesso a todos os níveis de educação e formação profissional para os mais vulneráveis, incluindo as pessoas com deficiência, povos indígenas e crianças em situação de vulnerabilidade</t>
  </si>
  <si>
    <t>4.6 Até 2030, garantir literacia e aptidões numéricas a todos os jovens e a uma substancial proporção dos adultos, homens e mulheres</t>
  </si>
  <si>
    <t>4.7 Até 2030, garantir que todos os alunos adquiram os conhecimentos e habilidades necessárias para promover o desenvolvimento sustentável, inclusive por meio da educação para o desenvolvimento sustentável e estilos de vida sustentáveis, direitos humanos, igualdade de género, promoção de uma cultura de paz e da não violência, cidadania global e valorização da diversidade cultural e da contribuição da cultura para o desenvolvimento sustentável</t>
  </si>
  <si>
    <t>4.a Construir e melhorar instalações físicas para educação, apropriadas para crianças e sensíveis às deficiências e às questões de género, e que proporcionem ambientes de aprendizagem seguros e não violentos, inclusivos e eficazes para todos</t>
  </si>
  <si>
    <t>4.b Até 2020, ampliar substancialmente, a nível global, o número de bolsas de estudo - para os países em desenvolvimento, em particular os países menos desenvolvidos, pequenos Estados insulares em desenvolvimento e os países africanos - para o ensino superior, incluindo programas de formação profissional, de tecnologia da informação e da comunicação, programas técnicos, científicos e de engenharia, em países desenvolvidos e outros países em desenvolvimento</t>
  </si>
  <si>
    <t>4.c Até 2030, aumentar substancialmente o contingente de professores qualificados, inclusive por meio da cooperação internacional para a formação de professores, nos países em desenvolvimento, especialmente os países menos desenvolvidos e pequenos Estados insulares em desenvolvimento</t>
  </si>
  <si>
    <t xml:space="preserve">4.1 By 2030, ensure that all girls and boys complete free, equitable and quality primary and secondary education leading to relevant and effective learning outcomes </t>
  </si>
  <si>
    <t xml:space="preserve">4.2 By 2030, ensure that all girls and boys have access to quality early childhood development, care and pre-primary education so that they are ready for primary education </t>
  </si>
  <si>
    <t>4.3 By 2030, ensure equal access for all women and men to affordable and quality technical, vocational and tertiary education, including university</t>
  </si>
  <si>
    <t xml:space="preserve">4.4 By 2030, substantially increase the number of youth and adults who have relevant skills, including technical and vocational skills, for employment, decent jobs and entrepreneurship </t>
  </si>
  <si>
    <t xml:space="preserve">4.5 By 2030, eliminate gender disparities in education and ensure equal access to all levels of education and vocational training for the vulnerable, including persons with disabilities, indigenous peoples and children in vulnerable situations </t>
  </si>
  <si>
    <t xml:space="preserve">4.6 By 2030, ensure that all youth and a substantial proportion of adults, both men and women, achieve literacy and numeracy </t>
  </si>
  <si>
    <t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t>
  </si>
  <si>
    <t xml:space="preserve">4.a Build and upgrade education facilities that are child, disability and gender sensitive and provide safe, non-violent, inclusive and effective learning environments for all </t>
  </si>
  <si>
    <t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t>
  </si>
  <si>
    <t xml:space="preserve">4.c By 2030, substantially increase the supply of qualified teachers, including through international cooperation for teacher training in developing countries, especially least developed countries and small island developing States </t>
  </si>
  <si>
    <t>5.1 Acabar com todas as formas de discriminação contra todas as mulheres e meninas, em toda a parte</t>
  </si>
  <si>
    <t>5.2 Eliminar todas as formas de violência contra todas as mulheres e meninas nas esferas públicas e privadas, incluindo o tráfico, a exploração sexual e de outros tipos de exploração</t>
  </si>
  <si>
    <r>
      <rPr>
        <b/>
        <sz val="10"/>
        <color theme="1"/>
        <rFont val="Arial"/>
        <family val="2"/>
      </rPr>
      <t>Estatuto (</t>
    </r>
    <r>
      <rPr>
        <b/>
        <i/>
        <sz val="10"/>
        <color theme="1"/>
        <rFont val="Arial"/>
        <family val="2"/>
      </rPr>
      <t>Status</t>
    </r>
    <r>
      <rPr>
        <b/>
        <sz val="10"/>
        <color theme="1"/>
        <rFont val="Arial"/>
        <family val="2"/>
      </rPr>
      <t>):</t>
    </r>
    <r>
      <rPr>
        <sz val="10"/>
        <color theme="1"/>
        <rFont val="Arial"/>
        <family val="2"/>
      </rPr>
      <t xml:space="preserve">
I - Idêntico (</t>
    </r>
    <r>
      <rPr>
        <i/>
        <sz val="10"/>
        <color theme="1"/>
        <rFont val="Arial"/>
        <family val="2"/>
      </rPr>
      <t>Identical</t>
    </r>
    <r>
      <rPr>
        <sz val="10"/>
        <color theme="1"/>
        <rFont val="Arial"/>
        <family val="2"/>
      </rPr>
      <t>)
P - Parcial (</t>
    </r>
    <r>
      <rPr>
        <i/>
        <sz val="10"/>
        <color theme="1"/>
        <rFont val="Arial"/>
        <family val="2"/>
      </rPr>
      <t>Partial</t>
    </r>
    <r>
      <rPr>
        <sz val="10"/>
        <color theme="1"/>
        <rFont val="Arial"/>
        <family val="2"/>
      </rPr>
      <t xml:space="preserve">)
PR - </t>
    </r>
    <r>
      <rPr>
        <i/>
        <sz val="10"/>
        <color theme="1"/>
        <rFont val="Arial"/>
        <family val="2"/>
      </rPr>
      <t>Proxy</t>
    </r>
    <r>
      <rPr>
        <sz val="10"/>
        <color theme="1"/>
        <rFont val="Arial"/>
        <family val="2"/>
      </rPr>
      <t xml:space="preserve"> </t>
    </r>
  </si>
  <si>
    <t>5.2 Eliminar todas as práticas nocivas, como os casamentos prematuros, forçados e envolvendo crianças, bem como as mutilações genitais femininas</t>
  </si>
  <si>
    <t>5.3 Reconhecer e valorizar o trabalho de assistência e doméstico não remunerado, por meio da disponibilização de serviços públicos, infraestrutura e políticas de proteção social, bem como a promoção da responsabilidade partilhada dentro do lar e da família, conforme os contextos nacionais</t>
  </si>
  <si>
    <t>5.4 Garantir a participação plena e efetiva das mulheres e a igualdade de oportunidades para a liderança em todos os níveis de tomada de decisão na vida política, económica e pública</t>
  </si>
  <si>
    <t>5.5 Assegurar o acesso universal à saúde sexual e reprodutiva e os direitos reprodutivos, em conformidade com o Programa de Ação da Conferência Internacional sobre População e Desenvolvimento e com a Plataforma de Ação de Pequim e os documentos resultantes das suas conferências de revisão</t>
  </si>
  <si>
    <t>5.b Aumentar o uso de tecnologias de base, em particular as tecnologias de informação e comunicação, para promover a capacitação das mulheres</t>
  </si>
  <si>
    <t>5.a Realizar reformas para dar às mulheres direitos iguais aos recursos económicos, bem como o acesso à propriedade e controlo sobre a terra e outras formas de propriedade, aos serviços financeiros, à herança e aos recursos naturais, de acordo com as leis nacionais</t>
  </si>
  <si>
    <t>5.c Adotar e fortalecer políticas sólidas e legislação aplicável para a promoção da igualdade de género e a capacitação de todas as mulheres e meninas, a todos os níveis</t>
  </si>
  <si>
    <t xml:space="preserve">5.1 End all forms of discrimination against all women and girls everywhere </t>
  </si>
  <si>
    <t xml:space="preserve">5.2 Eliminate all forms of violence against all women and girls in the public and private spheres, including trafficking and sexual and other types of exploitation </t>
  </si>
  <si>
    <t xml:space="preserve">5.3 Eliminate all harmful practices, such as child, early and forced marriage and female genital mutilation </t>
  </si>
  <si>
    <t xml:space="preserve">5.4 Recognize and value unpaid care and domestic work through the provision of public services, infrastructure and social protection policies and the promotion of shared responsibility within the household and the family as nationally appropriate </t>
  </si>
  <si>
    <t xml:space="preserve">5.5 Ensure women’s full and effective participation and equal opportunities for leadership at all levels of decision-making in political, economic and public life </t>
  </si>
  <si>
    <t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t>
  </si>
  <si>
    <t>5.a Undertake reforms to give women equal rights to economic resources, as well as access to ownership and control over land and other forms of property, financial services, inheritance and natural resources, in accordance with national laws</t>
  </si>
  <si>
    <t>5.a.2  Proportion of countries where the legal framework (including customary law) guarantees women’s equal rights to land ownership and/or control</t>
  </si>
  <si>
    <t xml:space="preserve">5.b Enhance the use of enabling technology, in particular information and communications technology, to promote the empowerment of women </t>
  </si>
  <si>
    <t xml:space="preserve">5.c Adopt and strengthen sound policies and enforceable legislation for the promotion of gender equality and the empowerment of all women and girls at all levels </t>
  </si>
  <si>
    <t>6.1.1 Proporção da população que utiliza serviços de água potável</t>
  </si>
  <si>
    <t>6.2.1 Proporção da população que utiliza serviços de saneamento seguros, incluindo instalação de lavagem das mãos com água e sabão</t>
  </si>
  <si>
    <t xml:space="preserve">6.3.1 Proporção de águas residuais sujeitas a tratamento  </t>
  </si>
  <si>
    <t>6.3.2 Proporção de massas de água com boa qualidade ambiental</t>
  </si>
  <si>
    <t xml:space="preserve">6.4.1 Alteração da eficiência no uso da água </t>
  </si>
  <si>
    <t>6.5.1 Grau de implementação da gestão integrada de recursos hídricos (0-100)</t>
  </si>
  <si>
    <t xml:space="preserve">6.5.2 Proporção de bacias hidrográficas transfronteiriças abrangidas por um acordo operacional de cooperação em matéria de recursos hídricos   </t>
  </si>
  <si>
    <t xml:space="preserve">6.6.1 Alteração na extensão dos ecossistemas aquáticos ao longo do tempo </t>
  </si>
  <si>
    <t>6.a.1 Montante de ajuda pública ao desenvolvimento na área da água e saneamento, inserida num plano governamental de despesa</t>
  </si>
  <si>
    <t>6.b.1 Proporção de municípios com políticas e procedimentos estabelecidos e operacionais para a participação das comunidades locais na gestão de água e saneamento</t>
  </si>
  <si>
    <t>6.1.1 Proportion of population using safely managed drinking water services</t>
  </si>
  <si>
    <t>6.2.1 Proportion of population using safely managed sanitation services, including a hand-washing facility with soap and water</t>
  </si>
  <si>
    <t>6.3.1  Proportion of wastewater safely treated</t>
  </si>
  <si>
    <t>6.3.2  Proportion of bodies of water with good ambient water quality</t>
  </si>
  <si>
    <t>6.4.1  Change in water-use efficiency over time</t>
  </si>
  <si>
    <t>6.4.2 Level of water stress: freshwater withdrawal as a proportion of available freshwater resources</t>
  </si>
  <si>
    <t>6.5.1 Degree of integrated water resources management implementation (0- 100)</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</si>
  <si>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</si>
  <si>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</si>
  <si>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</si>
  <si>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</si>
  <si>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6.1 Até 2030, alcançar o acesso universal e equitativo à água potável para todos, a preços acessíveis</t>
  </si>
  <si>
    <t>6.2 Até 2030, alcançar o acesso a saneamento e higiene adequados e equitativos para todos, e acabar com a defecação a céu aberto, com especial atenção para as necessidades das mulheres e meninas e daqueles que estão em situação de vulnerabilidade</t>
  </si>
  <si>
    <t>6.3 Até 2030, melhorar a qualidade da água, reduzindo a poluição, eliminando despejo e minimizando a libertação de produtos químicos e materiais perigosos, reduzindo para metade a proporção de águas residuais não-tratadas e aumentando substancialmente a reciclagem e a reutilização, a nível global</t>
  </si>
  <si>
    <t>6.4 Até 2030, aumentar substancialmente a eficiência no uso da água em todos os setores e assegurar extrações sustentáveis e o abastecimento de água doce para enfrentar a escassez de água, e reduzir substancialmente o número de pessoas que sofrem com a escassez de água</t>
  </si>
  <si>
    <t>6.6 Até 2020, proteger e restaurar ecossistemas relacionados com a água, incluindo montanhas, florestas, zonas húmidas, rios, aquíferos e lagos</t>
  </si>
  <si>
    <t>6.a Até 2030, ampliar a cooperação internacional e o apoio à capacitação para os países em desenvolvimento em atividades e programas relacionados com a água e o saneamento, incluindo extração de água, dessalinização, eficiência no uso da água, tratamento de efluentes, reciclagem e tecnologias de reutilização</t>
  </si>
  <si>
    <t xml:space="preserve">6.1 By 2030, achieve universal and equitable access to safe and affordable drinking water for all </t>
  </si>
  <si>
    <t xml:space="preserve">6.2 By 2030, achieve access to adequate and equitable sanitation and hygiene for all and end open defecation, paying special attention to the needs of women and girls and those in vulnerable situations </t>
  </si>
  <si>
    <t>6.3 By 2030, improve water quality by reducing pollution, eliminating dumping and minimizing release of hazardous chemicals and materials, halving the proportion of untreated wastewater and substantially increasing recycling and safe reuse globally</t>
  </si>
  <si>
    <t xml:space="preserve">6.4 By 2030, substantially increase water-use efficiency across all sectors and ensure sustainable withdrawals and supply of freshwater to address water scarcity and substantially reduce the number of people suffering from water scarcity </t>
  </si>
  <si>
    <t xml:space="preserve">6.5 By 2030, implement integrated water resources management at all levels, including through transboundary cooperation as appropriate </t>
  </si>
  <si>
    <t xml:space="preserve">6.6 By 2020, protect and restore water-related ecosystems, including mountains, forests, wetlands, rivers, aquifers and lakes </t>
  </si>
  <si>
    <t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t>
  </si>
  <si>
    <t xml:space="preserve">6.b Support and strengthen the participation of local communities in improving water and sanitation management </t>
  </si>
  <si>
    <t xml:space="preserve">SDG 6 Ensure availability and sustainable management of water and sanitation for all </t>
  </si>
  <si>
    <t>ODS 6 Garantir a disponibilidade e a gestão sustentável da água potável e do saneamento para todos</t>
  </si>
  <si>
    <t>7.1 Até 2030, assegurar o acesso universal a serviços de energia modernos, fiáveis e a preços acessíveis</t>
  </si>
  <si>
    <t>7.2 Até 2030, aumentar substancialmente a participação de energias renováveis na matriz energética global</t>
  </si>
  <si>
    <t>7.3 Até 2030, duplicar a taxa global de melhoria da eficiência energética</t>
  </si>
  <si>
    <t>7.a Até 2030, reforçar a cooperação internacional para facilitar o acesso às tecnologias e investigação sobre energias limpas, incluindo energias renováveis, eficiência energética e tecnologias de combustíveis fósseis avançadas e mais limpas, e promover o investimento em infraestrutura de energia e em tecnologias de energia limpa</t>
  </si>
  <si>
    <t>7.b Até 2030, expandir a infraestrutura e modernizar a tecnologia para o fornecimento de serviços de energia modernos e sustentáveis para todos nos países em desenvolvimento, particularmente nos países menos desenvolvidos, nos pequenos Estados insulares em desenvolvimento e nos países em desenvolvimento sem litoral, de acordo com os seus respetivos programas de apoio</t>
  </si>
  <si>
    <t xml:space="preserve">7.1.1 Proportion of population with access to electricity </t>
  </si>
  <si>
    <t xml:space="preserve">7.1.2 Proportion of population with primary reliance on clean fuels and technology </t>
  </si>
  <si>
    <t xml:space="preserve">7.2.1 Renewable energy share in the total final energy consumption </t>
  </si>
  <si>
    <t xml:space="preserve">7.3.1 Energy intensity measured in terms of primary energy and GDP </t>
  </si>
  <si>
    <t>7.a.1 International financial flows to developing countries in support of clean energy research and development and renewable energy production, including in hybrid systems</t>
  </si>
  <si>
    <t>7.b.1 Investments in energy efficiency as a proportion of GDP and the amount of foreign direct investment in financial transfer for infrastructure and technology to sustainable development services</t>
  </si>
  <si>
    <t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t>
  </si>
  <si>
    <t xml:space="preserve">7.3 By 2030, double the global rate of improvement in energy efficiency </t>
  </si>
  <si>
    <t xml:space="preserve">7.2 By 2030, increase substantially the share of renewable energy in the global energy mix </t>
  </si>
  <si>
    <t xml:space="preserve">7.1 By 2030, ensure universal access to affordable, reliable and modern energy services </t>
  </si>
  <si>
    <t>7.1.1 Percentagem da população com acesso à eletricidade</t>
  </si>
  <si>
    <t>7.2.1 Peso das energias renováveis no consumo total final de energia</t>
  </si>
  <si>
    <t>7.1.2 Percentagem da população com acesso primário a combustíveis e tecnologias limpas</t>
  </si>
  <si>
    <t>7.3.1 Intensidade energética medida em termos de energia primária e de PIB</t>
  </si>
  <si>
    <t>7.a.1 Fluxos financeiros internacionais para países em desenvolvimento para apoio à pesquisa e desenvolvimento de energias limpas e à produção de energia renovável, incluindo sistemas híbridos</t>
  </si>
  <si>
    <t>7.b.1 Investimentos em eficiência energética, em percentagem do PIB, e montante de investimento direto estrangeiro em transferências financeiras para infraestruturas e tecnologias para serviços de desenvolvimento sustentável</t>
  </si>
  <si>
    <t>ODS 7 Garantir a disponibilidade e a gestão sustentável da água potável e do saneamento para todos</t>
  </si>
  <si>
    <t>SDG 7 Ensure access to affordable, reliable, sustainable and modern energy for all</t>
  </si>
  <si>
    <t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t>
  </si>
  <si>
    <t>6.b Apoiar e fortalecer a participação das comunidades locais, para melhorar a gestão da água e do saneamento</t>
  </si>
  <si>
    <t>6.5 Até 2030, implementar a gestão integrada dos recursos hídricos, a todos os níveis, inclusive via cooperação transfronteiriça, conforme apropriado</t>
  </si>
  <si>
    <t xml:space="preserve">8.1 Sustain per capita economic growth in accordance with national circumstances and, in particular, at least 7 per cent gross domestic product growth per annum in the least developed countries </t>
  </si>
  <si>
    <t xml:space="preserve">8.2 Achieve higher levels of economic productivity through diversification, technological upgrading and innovation, including through a focus on high-value added and labour-intensive sectors </t>
  </si>
  <si>
    <t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t>
  </si>
  <si>
    <t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t>
  </si>
  <si>
    <t xml:space="preserve">8.5 By 2030, achieve full and productive employment and decent work for all women and men, including for young people and persons with disabilities, and equal pay for work of equal value </t>
  </si>
  <si>
    <t xml:space="preserve">8.6 By 2020, substantially reduce the proportion of youth not in employment, education or training </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</si>
  <si>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</si>
  <si>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 xml:space="preserve">8.8 Protect labour rights and promote safe and secure working environments for all workers, including migrant workers, in particular women migrants, and those in precarious employment </t>
  </si>
  <si>
    <t xml:space="preserve">8.9 By 2030, devise and implement policies to promote sustainable tourism that creates jobs and promotes local culture and products </t>
  </si>
  <si>
    <t xml:space="preserve">8.10 Strengthen the capacity of domestic financial institutions to encourage and expand access to banking, insurance and financial services for all </t>
  </si>
  <si>
    <t xml:space="preserve">8.a Increase Aid for Trade support for developing countries, in particular least developed countries, including through the Enhanced Integrated Framework for Trade-Related Technical Assistance to Least Developed Countries </t>
  </si>
  <si>
    <t xml:space="preserve">8.a.1 Aid for Trade commitments and disbursements </t>
  </si>
  <si>
    <t xml:space="preserve">8.10.1 (a) Number of commercial bank branches per 100,000 adults and (b) number of automated teller machines (ATMs) per 100,000 adults </t>
  </si>
  <si>
    <t xml:space="preserve">8.10.2 Proportion of adults (15 years and older) with an account at a bank or other financial institution or with a mobile-money-service provider </t>
  </si>
  <si>
    <t xml:space="preserve">8.9.1 Tourism direct GDP as a proportion of total GDP and in growth rate </t>
  </si>
  <si>
    <t>8.9.2 Proportion of jobs in sustainable tourism industries out of total tourism jobs</t>
  </si>
  <si>
    <t>8.8.1 Frequency rates of fatal and non-fatal occupational injuries, by sex and migrant status</t>
  </si>
  <si>
    <t xml:space="preserve">8.8.2 Level of national compliance of labour rights (freedom of association and collective bargaining) based on International Labour Organization (ILO) textual sources and national legislation, by sex and migrant status </t>
  </si>
  <si>
    <t xml:space="preserve">8.7.1 Proportion and number of children aged 5-17 years engaged in child labour, by sex and age </t>
  </si>
  <si>
    <t>8.6.1 Proportion of youth (aged 15-24 years) not in education, employment or training</t>
  </si>
  <si>
    <t xml:space="preserve">8.5.1 Average hourly earnings of female and male employees, by occupation, age and persons with disabilities </t>
  </si>
  <si>
    <t>8.5.2 Unemployment rate, by sex, age and persons with disabilities</t>
  </si>
  <si>
    <t xml:space="preserve">8.4.1 Material footprint, material footprint per capita, and material footprint per GDP </t>
  </si>
  <si>
    <t xml:space="preserve">8.3.1 Proportion of informal employment in non-agriculture employment, by sex </t>
  </si>
  <si>
    <t xml:space="preserve">8.2.1 Annual growth rate of real GDP per employed person </t>
  </si>
  <si>
    <t xml:space="preserve">8.1.1 Annual growth rate of real GDP per capita </t>
  </si>
  <si>
    <t>8.1 Sustentar o crescimento económico per capita de acordo com as circunstâncias nacionais e, em particular, um crescimento anual de pelo menos 7% do produto interno bruto (PIB) nos países menos desenvolvidos</t>
  </si>
  <si>
    <t>8.2 Atingir níveis mais elevados de produtividade das economias através da diversificação, modernização tecnológica e inovação, nomeadamente através da aposta em setores de alto valor acrescentado e dos setores de mão-de-obra intensiva</t>
  </si>
  <si>
    <t>8.3 Promover políticas orientadas para o desenvolvimento que apoiem as atividades produtivas, criação de emprego decente, empreendedorismo, criatividade e inovação, e incentivar a formalização e o crescimento das micro, pequenas e médias empresas, inclusive através do acesso aos serviços financeiros</t>
  </si>
  <si>
    <t>8.5 Até 2030, alcançar o emprego pleno e produtivo, e trabalho decente para todas as mulheres e homens, inclusive para os jovens e as pessoas com deficiência, e remuneração igual para trabalho de igual valor</t>
  </si>
  <si>
    <t>8.6 Até 2020, reduzir substancialmente a proporção de jovens não empregados que não estão em educação ou formação</t>
  </si>
  <si>
    <t>8.7 Tomar medidas imediatas e eficazes para erradicar o trabalho forçado, acabar com a escravidão moderna e o tráfico de pessoas, e assegurar a proibição e a eliminação das piores formas de trabalho infantil, incluindo recrutamento e utilização de crianças-soldado, e até 2025 acabar com o trabalho infantil em todas as suas formas</t>
  </si>
  <si>
    <t>8.8 Proteger os direitos do trabalho e promover ambientes de trabalho seguros e protegidos para todos os trabalhadores, incluindo os trabalhadores migrantes, em particular as mulheres migrantes, e pessoas em empregos precários</t>
  </si>
  <si>
    <t>8.9 Até 2030, elaborar e implementar políticas para promover o turismo sustentável, que cria emprego e promove a cultura e os produtos locais</t>
  </si>
  <si>
    <t>8.10 Fortalecer a capacidade das instituições financeiras nacionais para incentivar a expansão do acesso aos serviços bancários, de seguros e financeiros para todos</t>
  </si>
  <si>
    <t>8.a Aumentar o apoio à Iniciativa de Ajuda para o Comércio [Aid for Trade] para os países em desenvolvimento, particularmente os países menos desenvolvidos, inclusive através do Quadro Integrado Reforçado para a Assistência Técnica Relacionada com o Comércio para os países menos desenvolvidos</t>
  </si>
  <si>
    <t>8.4 Melhorar progressivamente, até 2030, a eficiência dos recursos globais no consumo e na produção, e procurar ativamente dissociar crescimento económico da degradação ambiental, de acordo com o Enquadramento Decenal de Programas sobre Produção e Consumo Sustentáveis, com os países desenvolvidos na liderança</t>
  </si>
  <si>
    <r>
      <t xml:space="preserve">8.1.1 Taxa de variação anual do PIB real </t>
    </r>
    <r>
      <rPr>
        <i/>
        <sz val="10"/>
        <rFont val="Arial"/>
        <family val="2"/>
      </rPr>
      <t>per capita</t>
    </r>
  </si>
  <si>
    <t>8.2.1 Taxa de variação real anual do PIB por pessoa empregada</t>
  </si>
  <si>
    <t>8.3.1 Proporção do emprego informal no emprego não-agrícola, por sexo</t>
  </si>
  <si>
    <r>
      <t xml:space="preserve">8.4.1 Pegada material, pegada material </t>
    </r>
    <r>
      <rPr>
        <i/>
        <sz val="9"/>
        <rFont val="Arial"/>
        <family val="2"/>
      </rPr>
      <t>per capita</t>
    </r>
    <r>
      <rPr>
        <sz val="9"/>
        <rFont val="Arial"/>
        <family val="2"/>
      </rPr>
      <t xml:space="preserve"> e pegada material em percentagem do PIB</t>
    </r>
  </si>
  <si>
    <r>
      <t xml:space="preserve">8.4.2 Consumo interno de materiais, consumo interno de materiais </t>
    </r>
    <r>
      <rPr>
        <i/>
        <sz val="9"/>
        <rFont val="Arial"/>
        <family val="2"/>
      </rPr>
      <t>per capita</t>
    </r>
    <r>
      <rPr>
        <sz val="9"/>
        <rFont val="Arial"/>
        <family val="2"/>
      </rPr>
      <t xml:space="preserve"> e consumo interno de materiais em percentagem do PIB</t>
    </r>
  </si>
  <si>
    <t>8.5.1 Ganho médio horário das trabalhadoras e dos trabalhadores por conta de outrem, por profissão, grupo etário e de pessoas com incapacidades</t>
  </si>
  <si>
    <t>8.5.2 Taxa de desemprego, por sexo, grupo etário e de pessoas com incapacidades</t>
  </si>
  <si>
    <t>8.6.1 Taxa de jovens (dos 15 aos 24 anos) não empregados que não estão em educação ou formação</t>
  </si>
  <si>
    <t>8.7.1 Proporção e número de crianças dos 5 aos 17 anos em trabalho infantil, por sexo e idade</t>
  </si>
  <si>
    <t>8.8.1 Percentagem de acidentes de trabalho mortais e não mortais, por sexo e condição de migração</t>
  </si>
  <si>
    <t>8.8.2 Nível de cumprimento nacional dos direitos laborais (liberdade de associação e de negociação coletiva) emanados da Organização Internacional do Trabalho (OIT) e da legislação nacional, por sexo e condição de migração</t>
  </si>
  <si>
    <t>8.9.1 Turismo em percentagem do PIB e taxa de variação</t>
  </si>
  <si>
    <t>8.9.2 Percentagem de empregos nos ramos de atividade relacionados com turismo sustentável, no emprego total do turismo</t>
  </si>
  <si>
    <t>8.10.1 (a) Número de agências bancárias por 100 000 adultos e (b) número de postos de multibanco (ATM) por 100 000 adultos</t>
  </si>
  <si>
    <t>8.10.2 Proporção de adultos (15 ou mais anos) com uma conta num banco ou em outra instituição financeira ou com um serviço móvel de dinheiro</t>
  </si>
  <si>
    <t>8.a.1 Compromissos e desembolsos no âmbito da Iniciativa de Ajuda ao Comércio</t>
  </si>
  <si>
    <t>ODS 8 Promover o crescimento económico inclusivo e sustentável, o emprego pleno e produtivo e o trabalho digno para todos</t>
  </si>
  <si>
    <t>SDG 8 Promote sustained, inclusive and sustainable economic growth, full and productive employment and decent work for all</t>
  </si>
  <si>
    <t>SDG 9 Build resilient infrastructure, promote inclusive and sustainable industrialization and foster innovation</t>
  </si>
  <si>
    <t xml:space="preserve">9.1 Develop quality, reliable, sustainable and resilient infrastructure, including regional and trans-border infrastructure, to support economic development and human well-being, with a focus on affordable and equitable access for all </t>
  </si>
  <si>
    <t>9.2 Promote inclusive and sustainable industrialization and, by 2030, significantly raise industry’s share of employment and gross domestic product, in line with national circumstances, and double its share in least developed countries</t>
  </si>
  <si>
    <t xml:space="preserve">9.3 Increase the access of small-scale industrial and other enterprises, in particular in developing countries, to financial services, including affordable credit, and their integration into value chains and markets </t>
  </si>
  <si>
    <t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t>
  </si>
  <si>
    <t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
  </si>
  <si>
    <t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t>
  </si>
  <si>
    <t xml:space="preserve">9.b Support domestic technology development, research and innovation in developing countries, including by ensuring a conducive policy environment for, inter alia, industrial diversification and value addition to commodities </t>
  </si>
  <si>
    <t>9.c Significantly increase access to information and communications technology and strive to provide universal and affordable access to the Internet in least developed countries by 2020</t>
  </si>
  <si>
    <t xml:space="preserve">9.c.1 Proportion of population covered by a mobile network, by technology </t>
  </si>
  <si>
    <t xml:space="preserve">9.b.1 Proportion of medium and high-tech industry value added in total value added </t>
  </si>
  <si>
    <t xml:space="preserve">9.a.1 Total official international support (official development assistance plus other official flows) to infrastructure </t>
  </si>
  <si>
    <t>9.5.1 Research and development expenditure as a proportion of GDP</t>
  </si>
  <si>
    <t>9.5.2 Researchers (in full-time equivalent) per million inhabitants</t>
  </si>
  <si>
    <t xml:space="preserve">9.1.1 Proportion of the rural population who live within 2 km of an all-season road </t>
  </si>
  <si>
    <t xml:space="preserve">9.1.2 Passenger and freight volumes, by mode of transport </t>
  </si>
  <si>
    <t xml:space="preserve">9.2.1 Manufacturing value added as a proportion of GDP and per capita </t>
  </si>
  <si>
    <t xml:space="preserve">9.2.2 Manufacturing employment as a proportion of total employment </t>
  </si>
  <si>
    <t xml:space="preserve">9.3.1 Proportion of small-scale industries in total industry value added </t>
  </si>
  <si>
    <t xml:space="preserve">9.3.2 Proportion of small-scale industries with a loan or line of credit </t>
  </si>
  <si>
    <t>9.1 Desenvolver infraestruturas de qualidade, fiáveis, sustentáveis e resilientes, incluindo infraestruturas regionais e transfronteiriças, para apoiar o desenvolvimento económico e o bem-estar humano, focando o acesso equitativo e a preços acessíveis para todos</t>
  </si>
  <si>
    <t>9.1.1 Proporção de população residente em áreas rurais que vive num raio de 2 km de acesso a uma estrada transitável em todas as estações do ano</t>
  </si>
  <si>
    <t xml:space="preserve">9.1.2 Passageiros e correio transportados por modalidade de transporte  </t>
  </si>
  <si>
    <t>9.2 Promover a industrialização inclusiva e sustentável e, até 2030, aumentar significativamente a parcela da indústria no setor do emprego e no PIB, de acordo com as circunstâncias nacionais, e duplicar a sua parcela nos países menos desenvolvidos</t>
  </si>
  <si>
    <t>9.2.2 Emprego da indústria transformadora em percentagem do emprego total</t>
  </si>
  <si>
    <r>
      <t xml:space="preserve">9.2.1 Valor acrescentado da indústria transformadora em percentagem do PIB e </t>
    </r>
    <r>
      <rPr>
        <i/>
        <sz val="10"/>
        <rFont val="Arial"/>
        <family val="2"/>
      </rPr>
      <t>per capita</t>
    </r>
  </si>
  <si>
    <t>9.3 Aumentar o acesso das pequenas indústrias e outras empresas, particularmente em países em desenvolvimento, aos serviços financeiros, incluindo ao crédito acessível e à sua integração em cadeias de valor e mercados</t>
  </si>
  <si>
    <t>9.3.1 Proporção do VAB da indústria das microempresas no total do VAB da indústria</t>
  </si>
  <si>
    <t>9.3.2 Proporção das microempresas industriais com empréstimos contraídos ou linhas de crédito</t>
  </si>
  <si>
    <t>9.4 Até 2030, modernizar as infraestruturas e reabilitar as indústrias para torná-las sustentáveis, com maior eficiência no uso de recursos e maior adoção de tecnologias e processos industriais limpos e ambientalmente corretos; com todos os países atuando de acordo com as suas respectivas capacidades</t>
  </si>
  <si>
    <r>
      <t>9.4.1 Emissão de CO</t>
    </r>
    <r>
      <rPr>
        <vertAlign val="subscript"/>
        <sz val="10"/>
        <rFont val="Arial"/>
        <family val="2"/>
      </rPr>
      <t>2</t>
    </r>
    <r>
      <rPr>
        <sz val="10"/>
        <rFont val="Arial"/>
        <family val="2"/>
      </rPr>
      <t xml:space="preserve"> por unidade de valor acrescentado</t>
    </r>
  </si>
  <si>
    <t>9.5 Fortalecer a investigação científica, melhorar as capacidades tecnológicas de setores industriais em todos os países, particularmente os países em desenvolvimento, inclusive, até 2030, incentivar a inovação e aumentar substancialmente o número de trabalhadores na área de investigação e desenvolvimento por milhão de pessoas e a despesa pública e privada em investigação e desenvolvimento</t>
  </si>
  <si>
    <t>9.5.1 Despesas de investigação e desenvolvimento em percentagem do PIB</t>
  </si>
  <si>
    <t>9.5.2 Investigadores (em Equivalente a Tempo Completo) por milhão de habitantes</t>
  </si>
  <si>
    <t>9.a Facilitar o desenvolvimento de infraestruturas sustentáveis e resilientes nos países em desenvolvimento, através de maior apoio financeiro, tecnológico e técnico aos países africanos, aos países menos desenvolvidos, aos países em desenvolvimento sem litoral e aos pequenos Estados insulares em desenvolvimento</t>
  </si>
  <si>
    <t>9.a.1 Total de apoio internacional oficial (ajuda pública ao desenvolvimento e outros fluxos oficiais) à infraestrutura</t>
  </si>
  <si>
    <t>9.b Apoiar o desenvolvimento tecnológico, a investigação e a inovação nos países em desenvolvimento, incluindo garantir um ambiente político propício para, inter alia, a diversificação industrial e adicionar valor às matérias-primas</t>
  </si>
  <si>
    <t>9.b.1 Peso do valor acrescentado das indústrias de média e alta tecnologia no valor acrescentado total</t>
  </si>
  <si>
    <t>9.c Aumentar significativamente o acesso às tecnologias de informação e comunicação e envidar esforços para oferecer acesso universal e a preços acessíveis à internet nos países menos desenvolvidos, até 2020</t>
  </si>
  <si>
    <t>9.c.1 Proporção da população coberta por rede móvel, por tipo de tecnologia</t>
  </si>
  <si>
    <t>ODS 9 Construir infraestruturas resilientes, promover a industrialização inclusiva e sustentável e fomentar a inovação</t>
  </si>
  <si>
    <t>13.3 Melhorar a educação, aumentar a consciencialização e a capacidade humana e institucional sobre medidas de mitigação, adaptação, redução de impacto e alerta precoce no que respeita às alterações climáticas</t>
  </si>
  <si>
    <t>13.b Promover mecanismos para a criação de capacidades para o planeamento e gestão eficaz no que respeita às alterações climáticas, nos países menos desenvolvidos e pequenos Estados insulares em desenvolvimento, e que tenham um especial enfoque nas mulheres, jovens, comunidades locais e marginalizadas</t>
  </si>
  <si>
    <t>13.a.1 Montante mobilizado de dólares dos Estados Unidos por ano, entre 2020 e 2025, para o compromisso de $100 mil milhões</t>
  </si>
  <si>
    <t>13.a Implementar o compromisso assumido pelos países desenvolvidos na Convenção-Quadro das Nações Unidas sobre Alterações Climáticas [UNFCCC, em inglês] de mobilizarem, em conjunto, 100 mil milhões de dólares por ano, a partir de 2020, a partir de variadas fontes, de forma a responder às necessidades dos países em desenvolvimento, no contexto das ações significativas de mitigação e implementação transparente; e operacionalizar o Fundo Verde para o Clima por meio da sua capitalização o mais cedo possível</t>
  </si>
  <si>
    <t>13.3.2 Número de países que comunicaram o fortalecimento da capacitação institucional, sistémica e individual para implementar ações de adaptação, mitigação e transferência de tecnologia e desenvolvimento</t>
  </si>
  <si>
    <t>13.3.1 Número de países que integraram medidas de mitigação, adaptação, redução de impacto e alerta precoce nos currículos de ensino primário, secundário e terciário superior</t>
  </si>
  <si>
    <t>13.1 Reforçar a resiliência e a capacidade de adaptação a riscos relacionados com o clima e as catástrofes naturais em todos os países</t>
  </si>
  <si>
    <t>13.2 Integrar medidas relacionadas com alterações climáticas nas políticas, estratégias e planos nacionais</t>
  </si>
  <si>
    <t>13.1.1 Número de pessoas falecidas, pessoas desaparecidas e pessoas diretamente afetadas devido a desastres por 100 mil habitantes</t>
  </si>
  <si>
    <t>13.1.2 Número de países que adotaram e implementaram estratégias nacionais de redução de risco de desastres em linha com o Quadro de Sendai para a Redução de Risco de Desastres 2015-2030</t>
  </si>
  <si>
    <t xml:space="preserve">13.1.3 Proporção de governos locais que adotam e implementam estratégias locais de redução de risco de desastres em linha com as estratégias nacionais de redução de risco de desastres </t>
  </si>
  <si>
    <t>13.2.1 Número de países que comunicaram o estabelecimento ou a operacionalização de uma política/estratégia/plano integrado que aumente a sua capacidade de adaptação aos impactos adversos das mudanças climáticas e promova a resiliência climática e o desenvolvimento de emissões de gases de efeito estufa baixas de maneira que não ameacem a produção alimentar (incluindo um plano nacional de adaptação, uma contribuição determinada a nível nacional, uma comunicação nacional, um relatório de actualização bienal ou outro)</t>
  </si>
  <si>
    <t>13.b.1 Número de países menos desenvolvidos e pequenos Estados insulares em desenvolvimento que recebem apoio especializado, e montante de apoios, incluindo financiamento, tecnologia e capacitação, para mecanismos de aumento de capacidade para planeamento e gestão eficazes das mudanças climáticas, incluindo as mulheres, os jovens e as comunidades locais e marginalizadas</t>
  </si>
  <si>
    <t xml:space="preserve">13.1 Strengthen resilience and adaptive capacity to climate-related hazards and natural disasters in all countries </t>
  </si>
  <si>
    <t xml:space="preserve">13.2 Integrate climate change measures into national policies, strategies and planning </t>
  </si>
  <si>
    <t xml:space="preserve">13.3 Improve education, awareness-raising and human and institutional capacity on climate change mitigation, adaptation, impact reduction and early warning </t>
  </si>
  <si>
    <t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t>
  </si>
  <si>
    <t xml:space="preserve">13.1.1 Number of deaths, missing persons and directly affected persons attributed to disasters per 100,000 population </t>
  </si>
  <si>
    <t xml:space="preserve">13.1.2 Number of countries that adopt and implement national disaster risk reduction strategies in line with the Sendai Framework fpr Disaster Risk Reduction 2015-2030 </t>
  </si>
  <si>
    <t xml:space="preserve">13.1.3 Proportion of local governments that adopt and implement local disaster risk reduction strategies in line with national disaster risk reduction strategies </t>
  </si>
  <si>
    <t xml:space="preserve">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 </t>
  </si>
  <si>
    <t xml:space="preserve">13.3.1 Number of countries that have integrated mitigation, adaptation, impact reduction and early warning into primary, secondary and tertiary curricula </t>
  </si>
  <si>
    <t xml:space="preserve">13.3.2 Number of countries that have communicated the strengthening of institutional, systemic and individual capacity-building to implement adaptation, mitigation and technology transfer, and development actions </t>
  </si>
  <si>
    <t xml:space="preserve">13.a.1 Mobilized amount of United States dollars per year between 2020 and 2025 accountable towards the $100 billion commitment </t>
  </si>
  <si>
    <t xml:space="preserve">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 </t>
  </si>
  <si>
    <t>SDG 13 Take urgent action to combat climate change and its impacts</t>
  </si>
  <si>
    <t>ODS 13 Adotar medidas urgentes para combater as alterações climáticas e os seus impactos</t>
  </si>
  <si>
    <t>ODS 10 Reduzir as desigualdades no interior dos países e entre países</t>
  </si>
  <si>
    <t>SDG 10 Reduce inequality within and among countries</t>
  </si>
  <si>
    <t>10.1 Até 2030, progressivamente alcançar, e manter de forma sustentável, o crescimento do rendimento dos 40% da população mais pobre a um ritmo maior do que o da média nacional</t>
  </si>
  <si>
    <t xml:space="preserve">10.1.1 Taxa de crescimento das despesas das famílias ou rendimento per capita entre os 40% da população com menores recursos e a população total </t>
  </si>
  <si>
    <t>10.1.1 Growth rates of household expenditure or income per capita among the bottom 40 per cent of the population and the total population</t>
  </si>
  <si>
    <t xml:space="preserve">10.1 By 2030, progressively achieve and sustain income growth of the bottom 40 per cent of the population at a rate higher than the national average </t>
  </si>
  <si>
    <t>10.2 Até 2030, capacitar e promover a inclusão social, económica e política de todos, independentemente da idade, género, incapacidade, etnia, origem, religião, condição  económica ou outra</t>
  </si>
  <si>
    <t>10.2.1 Proporção de pessoas que vivem em agregados familiares com um rendimento inferior a 50% do rendimento mediano, por sexo, grupo etário e tipo de limitação</t>
  </si>
  <si>
    <t xml:space="preserve">10.2.1 Proportion of people living below 50 per cent of median income, by sex, age and persons with disabilities </t>
  </si>
  <si>
    <t xml:space="preserve">10.2 By 2030, empower and promote the social, economic and political inclusion of all, irrespective of age, sex, disability, ethnicity, origin, religion or economic or other status </t>
  </si>
  <si>
    <t>10.3 Garantir a igualdade de oportunidades e reduzir as desigualdades de resultados, inclusive através da eliminação de leis, políticas e práticas discriminatórias e da promoção de legislação, políticas e ações adequadas a este respeito</t>
  </si>
  <si>
    <t>10.3.1 Proporção da população que reportou ter-se sentido pessoalmente discriminada ou assediada nos últimos 12 meses por motivos de discriminação proibidos no âmbito da legislação internacional dos direitos humanos</t>
  </si>
  <si>
    <t xml:space="preserve">10.3.1 Proportion of population reporting having personally felt discriminated against or harassed in the previous 12 months on the basis of a ground of discrimination prohibited under international human rights law </t>
  </si>
  <si>
    <t xml:space="preserve">10.3 Ensure equal opportunity and reduce inequalities of outcome, including by eliminating discriminatory laws, policies and practices and promoting appropriate legislation, policies and action in this regard </t>
  </si>
  <si>
    <t>10.4.1 Proporção do trabalho no PIB, incluindo as remunerações e as transferências de protecção social</t>
  </si>
  <si>
    <t>10.4.1 Labour share of GDP, comprising wages and social protection transfers</t>
  </si>
  <si>
    <t xml:space="preserve">10.4 Adopt policies, especially fiscal, wage and social protection policies, and progressively achieve greater equality </t>
  </si>
  <si>
    <t>10.5 Melhorar a regulamentação e monitorização dos mercados e instituições financeiras globais e fortalecer a implementação de tais regulamentações</t>
  </si>
  <si>
    <t>10.5.1 Indicadores de Solidez Financeira</t>
  </si>
  <si>
    <t>10.5.1 Financial Soundness Indicators</t>
  </si>
  <si>
    <t xml:space="preserve">10.5 Improve the regulation and monitoring of global financial markets and institutions and strengthen the implementation of such regulations </t>
  </si>
  <si>
    <t>10.6 Assegurar uma representação e voz mais forte dos países em desenvolvimento em tomadas de decisão nas instituições económicas e financeiras internacionais globais, a fim de produzir instituições mais eficazes, credíveis, responsáveis e legítimas</t>
  </si>
  <si>
    <t>10.6.1 Proporção de membros e direito de voto dos países em desenvolvimento em organizações internacionais</t>
  </si>
  <si>
    <t>10.6.1 Proportion of members and voting rights of developing countries in international organizations</t>
  </si>
  <si>
    <t xml:space="preserve">10.6 Ensure enhanced representation and voice for developing countries in decision-making in global international economic and financial institutions in order to deliver more effective, credible, accountable and legitimate institutions </t>
  </si>
  <si>
    <t>10.7 Facilitar a migração e a mobilidade das pessoas de forma ordenada, segura, regular e responsável, inclusive através da implementação de políticas de migração planeadas e bem geridas</t>
  </si>
  <si>
    <t>10.7.1 Custo de recrutamento suportado pelo empregado em proporção do rendimento anual auferido no país de destino</t>
  </si>
  <si>
    <t>10.7.1  Recruitment cost borne by employee as a proportion of yearly income earned in country of destination</t>
  </si>
  <si>
    <t xml:space="preserve">10.7 Facilitate orderly, safe, regular and responsible migration and mobility of people, including through the implementation of planned and well-managed migration policies </t>
  </si>
  <si>
    <t>10.7.2 Número de países que implementaram políticas de migração bem geridas</t>
  </si>
  <si>
    <t>10.7.2 Number of countries that have implemented well-managed migration policies</t>
  </si>
  <si>
    <t>10.a Implementar o princípio do tratamento especial e diferenciado para países em desenvolvimento, em particular para os países menos desenvolvidos, em conformidade com os acordos da Organização Mundial do Comércio</t>
  </si>
  <si>
    <t>10.a.1 Proporção de posições pautais aplicadas às importações provenientes dos países menos desenvolvidos e dos países em desenvolvimento com taxa zero</t>
  </si>
  <si>
    <t>10.a.1 Proportion of tariff lines applied to imports from least developed countries and developing countries with zero-tariff</t>
  </si>
  <si>
    <t xml:space="preserve">10.a Implement the principle of special and differential treatment for developing countries, in particular least developed countries, in accordance with World Trade Organization agreements </t>
  </si>
  <si>
    <t>10.b Incentivar a ajuda pública ao desenvolvimento e fluxos financeiros, incluindo o investimento externo direto, para os Estados onde a necessidade é maior, em particular os países menos desenvolvidos, os países africanos, os pequenos Estados insulares em desenvolvimento e os países em desenvolvimento sem litoral, de acordo com os seus planos e programas nacionais</t>
  </si>
  <si>
    <t>10.b.1 Total de fluxos de recursos para o desenvolvimento, por beneficiário e país doador, e tipo de fluxo (ex. ajuda pública ao desenvolvimento, investimento direto estrangeiro e outros fluxos)</t>
  </si>
  <si>
    <t>10.b.1 Total resource flows for development, by recipient and donor countries and type of flow (e.g. official development assistance, foreign direct investment and other flows)</t>
  </si>
  <si>
    <t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t>
  </si>
  <si>
    <t>ODS 11 Tornar as cidades e comunidades inclusivas, seguras, resilientes e sustentáveis</t>
  </si>
  <si>
    <t>SDG 11 Make cities and human settlements inclusive, safe, resilient and sustainable</t>
  </si>
  <si>
    <t>11.1 Até 2030, garantir o acesso de todos à habitação segura, adequada e a preço acessível, e aos serviços básicos, e melhorar as condições nos bairros de lata</t>
  </si>
  <si>
    <t>11.1.1 Proporção de população residente em áreas urbanas que vive em alojamentos não clássicos ou em alojamentos com falta de condições de habitação</t>
  </si>
  <si>
    <t>11.1.1 Proportion of urban population living in slums, informal settlements or inadequate housing</t>
  </si>
  <si>
    <t xml:space="preserve">11.1 By 2030, ensure access for all to adequate, safe and affordable housing and basic services and upgrade slums </t>
  </si>
  <si>
    <t>11.2 Até 2030, proporcionar o acesso a sistemas de transporte seguros, acessíveis, sustentáveis e a preço acessível para todos, melhorando a segurança rodoviária através da expansão da rede de transportes públicos, com especial atenção para as necessidades das pessoas em situação de vulnerabilidade, mulheres, crianças, pessoas com deficiência e idosos</t>
  </si>
  <si>
    <t>11.2.1 Proporção de população residente com acesso adequado a tansportes públicos, por sexo, idade e população com deficiência</t>
  </si>
  <si>
    <t>11.2.1  Proportion of population that has convenient access to public transport, by sex, age and persons with disabilities</t>
  </si>
  <si>
    <t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t>
  </si>
  <si>
    <t>11.3 Até 2030, aumentar a urbanização inclusiva e sustentável, e as capacidades para um ordenamento do povoamento humano participativo, integrado e sustentável, em todos os países</t>
  </si>
  <si>
    <t>11.3.1 Rácio entre a taxa de consumo do solo e a taxa de crescimento da população</t>
  </si>
  <si>
    <t>11.3.1  Ratio of land consumption rate to population growth rate</t>
  </si>
  <si>
    <t xml:space="preserve">11.3 By 2030, enhance inclusive and sustainable urbanization and capacity for participatory, integrated and sustainable human settlement planning and management in all countries </t>
  </si>
  <si>
    <t>11.3.2 Proporção de cidades com uma estrutura de participação direta da sociedade civil no planeamento e gestão urbana que opera de forma regular e democrática</t>
  </si>
  <si>
    <t>11.3.2 Proportion of cities with a direct participation structure of civil society in urban planning and management that operate regularly and democratically</t>
  </si>
  <si>
    <t>11.4 Fortalecer esforços para proteger e salvaguardar o património cultural e natural do mundo</t>
  </si>
  <si>
    <t>11.4.1 Total da despesa (pública e privada) per capita gasta na preservação, proteção e conservação de todo o património cultural e natural, por tipo de património (cultural, natural, misto e por designação do Centro do Património Mundial), nível de governo (nacional, regional e local), tipo de despesa (despesas correntes / de investimento) e tipo de financiamento privado (doações em espécie, sector privado sem fins lucrativos e patrocínios)</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</si>
  <si>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</si>
  <si>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 xml:space="preserve">11.4 Strengthen efforts to protect and safeguard the world’s cultural and natural heritage </t>
  </si>
  <si>
    <t>11.5 Até 2030, reduzir significativamente o número de mortes e o número de pessoas afetadas por catástrofes e diminuir substancialmente as perdas económicas diretas causadas por essa via no produto interno bruto global, incluindo as catástrofes relacionadas com a água, focando-se sobretudo na proteção dos pobres e das pessoas em situação de vulnerabilidade</t>
  </si>
  <si>
    <t>11.5.1 Número de pessoas falecidas, pessoas desaparecidas e pessoas diretamente afetadas devido a desastres por 100 mil habitantes</t>
  </si>
  <si>
    <t xml:space="preserve">11.5.1 Number of deaths, missing persons and directtly affected persons attributed to disasters per 100,000 population </t>
  </si>
  <si>
    <t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
  </si>
  <si>
    <t>11.5.2 Perdas económicas diretas em relação ao PIB, incluindo danos causados ​​por desastres em infraestruturas críticas e na interrupção de serviços básicos</t>
  </si>
  <si>
    <t>11.5.2 Direct economic loss in relation to global GDP, damage to critical infrastructure and number of disruption to basic services, attributed to disasters</t>
  </si>
  <si>
    <t>11.6 Até 2030, reduzir o impacto ambiental negativo per capita nas cidades, incluindo prestar especial atenção à qualidade do ar, à gestão de resíduos municipais e de outros resíduos</t>
  </si>
  <si>
    <t>11.6.1 Proporção de resíduos sólidos urbanos regularmente coletados e com descarga final adequada no total de resíduos sólidos urbanos gerados, por cidades</t>
  </si>
  <si>
    <t>11.6.1 Proportion of urban solid waste regularly collected and with adequate final discharge out of total urban solid waste generated, by cities</t>
  </si>
  <si>
    <t xml:space="preserve">11.6 By 2030, reduce the adverse per capita environmental impact of cities, including by paying special attention to air quality and municipal and other waste management </t>
  </si>
  <si>
    <t>11.6.2 Nível médio anual de partículas inaláveis (ex: com diâmetro inferior a 2,5 µm e 10 µm) nas cidades (população ponderada)</t>
  </si>
  <si>
    <t>11.6.2 Annual mean levels of fine particulate matter (e.g. PM2.5 and PM10) in cities (population weighted)</t>
  </si>
  <si>
    <t>11.7 Até 2030, proporcionar o acesso universal a espaços públicos seguros, inclusivos, acessíveis e verdes, particularmente para as mulheres e crianças, pessoas idosas e pessoas com deficiência</t>
  </si>
  <si>
    <t xml:space="preserve">11.7.1 Proporção de espaço aberto para uso público nas cidades para o total da população, por sexo, idade e população com deficiência  </t>
  </si>
  <si>
    <t>11.7.1  Average share of the built-up area of cities that is open space for public use for all, by sex, age and persons with disabilities</t>
  </si>
  <si>
    <t xml:space="preserve">11.7 By 2030, provide universal access to safe, inclusive and accessible, green and public spaces, in particular for women and children, older persons and persons with disabilities </t>
  </si>
  <si>
    <t>11.7.2 Proporção da população vítima de assédio físico ou sexual, por sexo, grupo etário, incapacidade e local da ocorrência, nos últimos 12 meses</t>
  </si>
  <si>
    <t>11.7.2 Proportion of persons victim of physical or sexual harassment, by sex, age, disability status and place of occurrence, in the previous 12 months</t>
  </si>
  <si>
    <t>11.a Apoiar relações económicas, sociais e ambientais positivas entre áreas urbanas, periurbanas e rurais, reforçando o planeamento nacional e regional de desenvolvimento</t>
  </si>
  <si>
    <t>11.a.1 Proporção de população residente em cidades que implementam planos de desenvolvimento urbano e regional que incluem projeções de população e avaliação de recursos, por dimensão da cidade</t>
  </si>
  <si>
    <t>11.a.1  Proportion of population living in cities that implement urban and regional development plans integrating population projections and resource needs, by size of city</t>
  </si>
  <si>
    <t xml:space="preserve">11.a Support positive economic, social and environmental links between urban, peri-urban and rural areas by strengthening national and regional development planning </t>
  </si>
  <si>
    <t>11.b Até 2020, aumentar substancialmente o número de cidades e povoamentos humanos que adotaram e implementaram políticas e planos integrados para a inclusão, a eficiência dos recursos, mitigação e adaptação às mudanças climáticas, resiliência a desastres; e desenvolver e implementar, de acordo com o Quadro de Sendai para a Redução do Risco de Catástrofes 2015-2030, a gestão holística do risco de desastres, a todos os níveis</t>
  </si>
  <si>
    <t>11.b.1 Número de países que adotaram e implementaram estratégias nacionais de redução de risco de desastres em linha com o Quadro de Sendai para a Redução de Risco de Desastres 2015-2030</t>
  </si>
  <si>
    <t xml:space="preserve">11.b.1 Number of countries that adopt and implement national disaster risk reduction strategies in line with the Sendai Framework for Disaster Risk Reduction 2015-2030 </t>
  </si>
  <si>
    <t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t>
  </si>
  <si>
    <t xml:space="preserve">11.b.2 Proporção de governos locais que adotaram e implementaram estratégias locais de redução de risco de desastres em linha com as estratégias nacionais de redução de risco de desastres </t>
  </si>
  <si>
    <t xml:space="preserve">11.b.2 Proportion of local governments that adopt and implement local disaster risk reduction strategies in line with national disaster risk reduction strategies </t>
  </si>
  <si>
    <t>11.c Apoiar os países menos desenvolvidos, nomeadamente através de assistência técnica e financeira, na construção de edifícios sustentáveis e resilientes, utilizando materiais locais</t>
  </si>
  <si>
    <t>11.c.1  Proporção do apoio financeiro aos países menos desenvolvidos destinado à construção e modernização de edifícios sustentáveis, resistentes e eficientes em termos de recursos, utilizando materiais locais</t>
  </si>
  <si>
    <t>11.c.1  Proportion of financial support to the least developed countries that is allocated to the construction and retrofitting of sustainable, resilient and resource-efficient buildings utilizing local materials</t>
  </si>
  <si>
    <t xml:space="preserve">11.c Support least developed countries, including through financial and technical assistance, in building sustainable and resilient buildings utilizing local materials </t>
  </si>
  <si>
    <t>ODS 12 Garantir padrões de consumo e de produção sustentáveis</t>
  </si>
  <si>
    <t>SDG 12 Ensure sustainable consumption and production patterns</t>
  </si>
  <si>
    <t>12.1 Implementar o Plano Decenal de Programas sobre Produção e Consumo Sustentáveis, com todos os países a tomar medidas, e os países desenvolvidos assumindo a liderança, tendo em conta o desenvolvimento e as capacidades dos países em desenvolvimento</t>
  </si>
  <si>
    <t>12.1.1  Número de países que incorporam o consumo e a produção sustentáveis em planos de acção nacionais ou como uma prioridade ou uma meta nas políticas nacionais</t>
  </si>
  <si>
    <t>12.1.1  Number of countries with sustainable consumption and production (SCP) national action plans or SCP mainstreamed as a priority or a target into national policies</t>
  </si>
  <si>
    <t>12.1 Implement the 10-year Framework of Programmes on Sustainable Consumption and Production Patterns, all countries taking action, with developed countries taking the lead, taking into account the development and capabilities of developing countries</t>
  </si>
  <si>
    <t>12.2 Até 2030, alcançar a gestão sustentável e o uso eficiente dos recursos naturais</t>
  </si>
  <si>
    <t>12.2.1 Pegada material, pegada material per capita e pegada material em percentagem do PIB</t>
  </si>
  <si>
    <t>12.2.1 Material footprint, material footprint per capita, and material footprint per GDP</t>
  </si>
  <si>
    <t xml:space="preserve">12.2 By 2030, achieve the sustainable management and efficient use of natural resources </t>
  </si>
  <si>
    <t>12.2.2  Consumo interno de materiais, consumo interno de materiais per capita e consumo interno de materiais em percentagem do PIB</t>
  </si>
  <si>
    <t>12.2.2  Domestic material consumption, domestic material consumption per capita, and domestic material consumption per GDP</t>
  </si>
  <si>
    <t>12.3 Até 2030, reduzir para metade, à escala global, o desperdício de alimentos per capita, tanto a nível de retalhistas como de consumidores, e reduzir os desperdícios de alimentos ao longo das cadeias de produção e abastecimento, incluindo os que ocorrem pós-colheita</t>
  </si>
  <si>
    <t xml:space="preserve">12.3.1 Índice global de perdas alimentares </t>
  </si>
  <si>
    <t>12.3.1  Global food loss index</t>
  </si>
  <si>
    <t xml:space="preserve">12.3 By 2030, halve per capita global food waste at the retail and consumer levels and reduce food losses along production and supply chains, including post-harvest losses </t>
  </si>
  <si>
    <t>12.4 Até 2020, alcançar a gestão ambientalmente saudável dos produtos químicos e de todos os resíduos, ao longo de todo o ciclo de vida destes, de acordo com os marcos internacionais acordados, e reduzir significativamente a libertação destes para o ar, água e solo, minimizar os seus impactos negativos sobre a saúde humana e o meio ambiente</t>
  </si>
  <si>
    <t>12.4.1 Número de parceiros em acordos multilaterais internacionais  sobre resíduos perigosos e outros produtos químicos, no domínio do ambiente, que cumpram os seus compromissos e obrigações na transmissão de informações, conforme exigido por cada acordo relevante</t>
  </si>
  <si>
    <t>12.4.1 Number of parties to international multilateral environmental agreements on hazardous waste, and other chemicals that meet their commitments and obligations in transmitting information as required by each relevant agreement</t>
  </si>
  <si>
    <t>12.4 Até 2020, alcançar a gestão ambientalmente correta dos produtos químicos e de todos os resíduos, ao longo de todo o seu ciclo de vida, de acordo com os quadros internacionais acordados, e reduzir significativamente a sua libertação para o ar, água e solo, de modo a minimizar os seus impactos negativos sobre a saúde humana e o meio ambiente</t>
  </si>
  <si>
    <t xml:space="preserve">12.4.2 Quantidade de resíduos perigosos gerados per capita e proporção de resíduos perigosos tratados, por tipo de tratamento </t>
  </si>
  <si>
    <t>12.4.2 Hazardous waste generated per capita and proportion of hazardous waste treated, by type of treatment</t>
  </si>
  <si>
    <t>12.5 Até 2030, reduzir substancialmente a produção de resíduos através da prevenção, redução, reciclagem e reutilização</t>
  </si>
  <si>
    <t>12.5.1 Taxa de reciclagem nacional, toneladas de material reciclado</t>
  </si>
  <si>
    <t>12.5.1 National recycling rate, tons of material recycled</t>
  </si>
  <si>
    <t xml:space="preserve">12.5 By 2030, substantially reduce waste generation through prevention, reduction, recycling and reuse </t>
  </si>
  <si>
    <t>12.6 Incentivar as empresas, especialmente as de grande dimensão e transnacionais, a adotar práticas sustentáveis e a integrar informação sobre sustentabilidade nos relatórios de atividade</t>
  </si>
  <si>
    <t xml:space="preserve">12.6.1 Número de empresas que publicam relatórios de sustentabilidade </t>
  </si>
  <si>
    <t>12.6.1 Number of companies publishing sustainability reports</t>
  </si>
  <si>
    <t xml:space="preserve">12.6 Encourage companies, especially large and transnational companies, to adopt sustainable practices and to integrate sustainability information into their reporting cycle </t>
  </si>
  <si>
    <t>12.7 Promover práticas de contratação pública sustentáveis, de acordo com as políticas e prioridades nacionais</t>
  </si>
  <si>
    <t>12.7.1  Número de países que implementam políticas de contratação pública e planos de ação sustentáveis</t>
  </si>
  <si>
    <t>12.7.1  Number of countries implementing sustainable public procurement policies and action plans</t>
  </si>
  <si>
    <t xml:space="preserve">12.7 Promote public procurement practices that are sustainable, in accordance with national policies and priorities </t>
  </si>
  <si>
    <t>12.8 Até 2030, garantir que as pessoas, em todos os lugares, tenham informação relevante e consciencialização para o desenvolvimento sustentável e estilos de vida em harmonia com a natureza</t>
  </si>
  <si>
    <t>12.8.1 Grau com que a (i) educação para a cidadania global e a (ii) educação para o desenvolvimento sustentável, incluindo a igualdade de género e os direitos humanos, são disseminados a todos os níveis em: (a) políticas educativas nacionais, (b) programas educativos, (c) formação de professores e (d) avaliação de estudantes</t>
  </si>
  <si>
    <t>12.8.1 Extent to which (i) global citizenship education and (ii) education for sustainable development (including climate change education) are mainstreamed in (a) national education policies; (b) curricula; (c) teacher education; and (d) student assessment</t>
  </si>
  <si>
    <t xml:space="preserve">12.8 By 2030, ensure that people everywhere have the relevant information and awareness for sustainable development and lifestyles in harmony with nature </t>
  </si>
  <si>
    <t>12.a Apoiar países em desenvolvimento a fortalecer as suas capacidades científicas e tecnológicas para avançar no sentido de padrões mais sustentáveis de produção e consumo</t>
  </si>
  <si>
    <t xml:space="preserve">12.a.1  Quantidade de apoio concedido a países em desenvolvimento para a investigação e desenvolvimento sobre consumo e produção sustentáveis e tecnologias ambientalmente seguras e racionais. </t>
  </si>
  <si>
    <t>12.a.1  Amount of support to developing countries on research and development for sustainable consumption and production and environmentally sound technologies</t>
  </si>
  <si>
    <t xml:space="preserve">12.a Support developing countries to strengthen their scientific and technological capacity to move towards more sustainable patterns of consumption and production </t>
  </si>
  <si>
    <t>12.b Desenvolver e implementar ferramentas para monitorizar os impactos do desenvolvimento sustentável para o turismo sustentável, que cria emprego, promove a cultura e os produtos locais</t>
  </si>
  <si>
    <t>12.b.1 Número de estratégias ou políticas e planos de ação implementados em turismo sustentável com ferramentas de monitorização e avaliação acordadas</t>
  </si>
  <si>
    <t>12.b.1 Number of sustainable tourism strategies or policies and implemented action plans with agreed monitoring and evaluation tools</t>
  </si>
  <si>
    <t xml:space="preserve">12.b Develop and implement tools to monitor sustainable development impacts for sustainable tourism that creates jobs and promotes local culture and products </t>
  </si>
  <si>
    <t>12.c Racionalizar subsídios ineficientes nos combustíveis fósseis, que encorajam o consumo exagerado, eliminando as distorções de mercado, de acordo com as circunstâncias nacionais, inclusive através da reestruturação fiscal e da eliminação gradual desses subsídios prejudiciais, caso existam, para refletir os seus impactos ambientais, tendo plenamente em conta as necessidades específicas e condições dos países em desenvolvimento e minimizando os possíveis impactos adversos sobre o seu desenvolvimento de uma forma que proteja os pobres e as comunidades afetadas</t>
  </si>
  <si>
    <t>12.c.1  Montante de subsídios aos combustíveis fósseis por unidade do PIB (produção e consumo) e em percentagem do total da despesa nacional em combustíveis fósseis</t>
  </si>
  <si>
    <t>12.c.1  Amount of fossil-fuel subsidies per unit of GDP (production and consumption) and as a proportion of total national expenditure on fossil fuels</t>
  </si>
  <si>
    <t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t>
  </si>
  <si>
    <t>ODS 14 Conservar e usar de forma sustentável os oceanos, mares e os recursos marinhos para o desenvolvimento sustentável</t>
  </si>
  <si>
    <t>SDG 14 Conserve and sustainably use the oceans, seas and marine resources for sustainable development</t>
  </si>
  <si>
    <t>14.1 Até 2025, prevenir e reduzir significativamente a poluição marítima de todos os tipos, especialmente a que advém de atividades terrestres, incluindo detritos marinhos e a poluição por nutrientes</t>
  </si>
  <si>
    <t>14.1.1 Índice de eutrofização das águas costeiras e índice de densidade de resíduos plásticos flutuantes</t>
  </si>
  <si>
    <t>14.1.1  Index of coastal eutrophication and floating plastic debris density</t>
  </si>
  <si>
    <t xml:space="preserve">14.1 By 2025, prevent and significantly reduce marine pollution of all kinds, in particular from land-based activities, including marine debris and nutrient pollution </t>
  </si>
  <si>
    <t>14.2 Até 2020, gerir de forma sustentável e proteger os ecossistemas marinhos e costeiros para evitar impactos adversos significativos, inclusive através do reforço da sua capacidade de resiliência, e tomar medidas para a sua restauração, a fim de assegurar oceanos saudáveis e produtivos</t>
  </si>
  <si>
    <t>14.2.1 Percentagem da Zona Económica Exclusiva nacional gerida através de abordagens ecossistémicas</t>
  </si>
  <si>
    <t>14.2.1  Proportion of national exclusive economic zones managed using ecosystem-based approaches</t>
  </si>
  <si>
    <t xml:space="preserve">14.2 By 2020, sustainably manage and protect marine and coastal ecosystems to avoid significant adverse impacts, including by strengthening their resilience, and take action for their restoration in order to achieve healthy and productive oceans </t>
  </si>
  <si>
    <t>14.3 Minimizar e enfrentar os impactos da acidificação dos oceanos, inclusive através do reforço da cooperação científica em todos os níveis</t>
  </si>
  <si>
    <t>14.3.1  Acidificação do oceano (pH médio) medida num conjunto representativo de estações de amostragem</t>
  </si>
  <si>
    <t>14.3.1  Average marine acidity (pH) measured at agreed suite of representative sampling stations</t>
  </si>
  <si>
    <t xml:space="preserve">14.3 Minimize and address the impacts of ocean acidification, including through enhanced scientific cooperation at all levels </t>
  </si>
  <si>
    <t>14.4 Até 2020, regular, efetivamente, a extração de recursos, acabar com a sobrepesca e a pesca ilegal, não reportada e não regulamentada e as práticas de pesca destrutivas, e implementar planos de gestão com base científica, para restaurar populações de peixes no menor período de tempo possível, pelo menos para níveis que possam produzir rendimento máximo sustentável, como determinado pelas suas características biológicas</t>
  </si>
  <si>
    <t>14.4.1 Percentagem de unidades populacionais de gestão pesqueira dentro dos limites biológicos sustentáveis</t>
  </si>
  <si>
    <t xml:space="preserve">14.4.1 Proportion of fish stocks within biologically sustainable levels </t>
  </si>
  <si>
    <t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
  </si>
  <si>
    <t>14.5 Até 2020, conservar pelo menos 10% das zonas costeiras e marinhas, de acordo com a legislação nacional e internacional, e com base na melhor informação científica disponível</t>
  </si>
  <si>
    <t>14.5.1 Cobertura de áreas marinhas protegidas relativamente às áreas marinhas</t>
  </si>
  <si>
    <t xml:space="preserve">14.5.1 Coverage of protected areas in relation to marine areas </t>
  </si>
  <si>
    <t xml:space="preserve">14.5 By 2020, conserve at least 10 per cent of coastal and marine areas, consistent with national and international law and based on the best available scientific information </t>
  </si>
  <si>
    <t>14.6 Até 2020, proibir certas formas de subsídios à pesca, que contribuem para a sobrecapacidade e a sobrepesca, e eliminar os subsídios que contribuam para a pesca ilegal, não reportada e não regulamentada, e abster-se de introduzir novos subsídios desse tipo, reconhecendo que o tratamento especial e diferenciado adequado e eficaz para os países em desenvolvimento e os países menos desenvolvidos deve ser parte integrante da negociação sobre subsídios à pesca da Organização Mundial do Comércio</t>
  </si>
  <si>
    <t>14.6.1  Progresso dos países relativamente ao grau de implementação de instrumentos internacionais destinados ao combate da pesca ilegal, não declarada e não regulamentada</t>
  </si>
  <si>
    <t>14.6.1  Progress by countries in the degree of implementation of international instruments aiming to combat illegal, unreported and unregulated fishing</t>
  </si>
  <si>
    <t xml:space="preserve">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 </t>
  </si>
  <si>
    <t>14.7 Até 2030, aumentar os benefícios económicos para os pequenos Estados insulares em desenvolvimento e os países menos desenvolvidos, a partir do uso sustentável dos recursos marinhos, inclusive através de uma gestão sustentável da pesca, aquicultura e turismo</t>
  </si>
  <si>
    <t>14.7.1  Percentagem do PIB atribuída à pesca sustentável nos pequenos Estados insulares em desenvolvimento, nos países menos desenvolvidos e em todos os países</t>
  </si>
  <si>
    <t>14.7.1 Sustainable fisheries as a proportion of GDP in small island developing States, least developed countries and all countries</t>
  </si>
  <si>
    <t xml:space="preserve">14.7 By 2030, increase the economic benefits to Small Island developing States and least developed countries from the sustainable use of marine resources, including through sustainable management of fisheries, aquaculture and tourism </t>
  </si>
  <si>
    <t>14.a Aumentar o conhecimento científico, desenvolver capacidades de investigação e transferir tecnologia marinha, tendo em conta os critérios e orientações sobre a Transferência de Tecnologia Marinha da Comissão Oceanográfica Intergovernamental, a fim de melhorar a saúde dos oceanos e aumentar a contribuição da biodiversidade marinha para o desenvolvimento dos países em desenvolvimento, em particular os pequenos Estados insulares em desenvolvimento e os países menos desenvolvidos</t>
  </si>
  <si>
    <t>14.a.1  Percentagem do orçamento total para a investigação atribuída à área da tecnologia marinha</t>
  </si>
  <si>
    <t>14.a.1  Proportion of total research budget allocated to research in the field of marine technology</t>
  </si>
  <si>
    <t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t>
  </si>
  <si>
    <t>14.b Proporcionar o acesso dos pescadores artesanais de pequena escala aos recursos marinhos e mercados</t>
  </si>
  <si>
    <t>14.b.1 Progresso dos países relativamente ao grau de aplicação de um enquadramento legal/regulamentar/político/institucional que reconhece e protege o direito de acesso da pequena pesca</t>
  </si>
  <si>
    <t>14.b.1 Progress by countries in the degree of application of a legal/regulatory/policy/institutional framework which recognizes and protects access rights for small-scale fisheries</t>
  </si>
  <si>
    <t xml:space="preserve">14.b Provide access for small-scale artisanal fishers to marine resources and markets </t>
  </si>
  <si>
    <t>14.c Assegurar a conservação e o uso sustentável dos oceanos e seus recursos pela implementação do direito internacional, como refletido na UNCLOS [Convenção das Nações Unidas sobre o Direito do Mar], que determina o enquadramento legal para a conservação e utilização sustentável dos oceanos e dos seus recursos, conforme registado no parágrafo 158 do “Futuro Que Queremos”</t>
  </si>
  <si>
    <t>14.c.1 Número de países que fizeram progressos na ratificação, aceitação e implementação, através de enquadramentos legais, de políticas e institucionais, de instrumentos relacionados com o oceano que implementam o direito internacional, tal como refletido na Convenção das Nações Unidas sobre o Direito do Mar, para a conservação e utilização sustentável dos oceanos e dos seus recursos</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</si>
  <si>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</si>
  <si>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 xml:space="preserve">14.c Enhance the conservation and sustainable use of oceans and their resources by implementing international law as reflected in United Nations Convention on the Law of the Sea, which provides the legal framework for the conservation and sustainable use of oceans and their resources, as recalled in paragraph 158 of "The future we want" </t>
  </si>
  <si>
    <t>ODS 15 Proteger, restaurar e promover o uso sustentável dos ecossistemas terrestres, gerir de forma sustentável as florestas, combater a desertificação, travar e reverter a degradação dos solos e travar a perda de biodiversidade</t>
  </si>
  <si>
    <t>SDG 15 Protect, restore and promote sustainable use of terrestrial ecosystems, sustainably manage forests, combat desertification, and halt and reverse land degradation and halt biodiversity loss</t>
  </si>
  <si>
    <t>15.1 Até 2020, assegurar a conservação, recuperação e uso sustentável de ecossistemas terrestres e de água doce interior e os seus serviços, em especial florestas, zonas húmidas, montanhas e terras áridas, em conformidade com as obrigações decorrentes dos acordos internacionais</t>
  </si>
  <si>
    <t>15.1.1 Proporção do território que é área florestal</t>
  </si>
  <si>
    <t>15.1.1 Forest area as a proportion of total land area</t>
  </si>
  <si>
    <t xml:space="preserve">15.1 By 2020, ensure the conservation, restoration and sustainable use of terrestrial and inland freshwater ecosystems and their services, in particular forests, wetlands, mountains and drylands, in line with obligations under international agreements </t>
  </si>
  <si>
    <t>15.1.2 Proporção de sítios importantes para a biodiversidade terrestre e de água doce cobertos por áreas protegidas, por tipo de ecossistema</t>
  </si>
  <si>
    <t xml:space="preserve">15.1.2 Proportion of important sites for terrestrial and freshwater biodiversity that are covered by protected areas, by ecosystem type </t>
  </si>
  <si>
    <t>15.2 Até 2020, promover a implementação da gestão sustentável de todos os tipos de florestas, travar a deflorestação, restaurar florestas degradadas e aumentar substancialmente os esforços de florestação e reflorestação, a nível global</t>
  </si>
  <si>
    <t xml:space="preserve">15.2.1 Progressos para a gestão florestal sustentável </t>
  </si>
  <si>
    <t>15.2.1 Progress towards sustainable forest management</t>
  </si>
  <si>
    <t xml:space="preserve">15.2 By 2020, promote the implementation of sustainable management of all types of forests, halt deforestation, restore degraded forests and substantially increase afforestation and reforestation globally </t>
  </si>
  <si>
    <t>15.3 Até 2030, combater a desertificação, restaurar a terra e o solo degradados, incluindo terrenos afetados pela desertificação, secas e inundações, e lutar para alcançar um mundo neutro em termos de degradação do solo</t>
  </si>
  <si>
    <t>15.3.1 Proporção do território com solos degradados</t>
  </si>
  <si>
    <t>15.3.1  Proportion of land that is degraded over total land area</t>
  </si>
  <si>
    <t xml:space="preserve">15.3 By 2030, combat desertification, restore degraded land and soil, including land affected by desertification, drought and floods, and strive to achieve a land degradation-neutral world </t>
  </si>
  <si>
    <t>15.4 Até 2030, assegurar a conservação dos ecossistemas de montanha, incluindo a sua biodiversidade, para melhorar a sua capacidade de proporcionar benefícios que são essenciais para o desenvolvimento sustentável</t>
  </si>
  <si>
    <t>15.4.1  Sítios importantes para a biodiversidade de montanha cobertos por áreas protegidas</t>
  </si>
  <si>
    <t>15.4.1 Coverage by protected areas of important sites for mountain biodiversity</t>
  </si>
  <si>
    <t xml:space="preserve">15.4 By 2030, ensure the conservation of mountain ecosystems, including their biodiversity, in order to enhance their capacity to provide benefits that are essential for sustainable development </t>
  </si>
  <si>
    <t xml:space="preserve">15.4.2 Índice do coberto vegetal nas regiões de montanha </t>
  </si>
  <si>
    <t>15.4.2  Mountain Green Cover Index</t>
  </si>
  <si>
    <t>15.5 Tomar medidas urgentes e significativas para reduzir a degradação do habitat natural, travar a perda de biodiversidade e, até 2020, proteger e evitar a extinção de espécies ameaçadas</t>
  </si>
  <si>
    <t>15.5.1 Índice das listas vermelhas</t>
  </si>
  <si>
    <t xml:space="preserve">15.5.1 Red List Index </t>
  </si>
  <si>
    <t xml:space="preserve">15.5 Take urgent and significant action to reduce the degradation of natural habitats, halt the loss of biodiversity and, by 2020, protect and prevent the extinction of threatened species </t>
  </si>
  <si>
    <t>15.6 Garantir uma repartição justa e equitativa dos benefícios derivados da utilização dos recursos genéticos e promover o acesso adequado aos recursos genéticos</t>
  </si>
  <si>
    <t>15.6.1 Número de países que adotaram quadros legislativos, administrativos e políticos para assegurar a partilha justa e equitativa de benefícios</t>
  </si>
  <si>
    <t>15.6.1 Number of countries that have adopted legislative, administrative and policy frameworks to ensure fair and equitable sharing of benefits</t>
  </si>
  <si>
    <t xml:space="preserve">15.6 Promote fair and equitable sharing of the benefits arising from the utilization of genetic resources and promote appropriate access to such resources, as internationally agreed </t>
  </si>
  <si>
    <t>15.7 Tomar medidas urgentes para acabar com a caça ilegal e o tráfico de espécies da flora e fauna protegidas e agir no que respeita tanto a procura quanto a oferta de produtos ilegais da vida selvagem</t>
  </si>
  <si>
    <t xml:space="preserve">15.7.1 Proporção de espécimes selvagens comercializados que foi objeto de furtivismo ou traficada ilicitamente </t>
  </si>
  <si>
    <t xml:space="preserve">15.7.1 Proportion of traded wildlife that was poached or illicitly trafficked </t>
  </si>
  <si>
    <t xml:space="preserve">15.7 Take urgent action to end poaching and trafficking of protected species of flora and fauna and address both demand and supply of illegal wildlife products </t>
  </si>
  <si>
    <t>15.8 Até 2020, implementar medidas para evitar a introdução e reduzir significativamente o impacto de espécies exóticas invasoras nos ecossistemas terrestres e aquáticos, e controlar ou erradicar as espécies prioritárias</t>
  </si>
  <si>
    <t>15.8.1 Proporção de países que adotaram legislação nacional relevante e afetaram recursos adequados para a prevenção ou o controle de espécies exóticas invasoras</t>
  </si>
  <si>
    <t>15.8.1 Proportion of countries adopting relevant national legislation and adequately resourcing the prevention or control of invasive alien species</t>
  </si>
  <si>
    <t xml:space="preserve">15.8 By 2020, introduce measures to prevent the introduction and significantly reduce the impact of invasive alien species on land and water ecosystems and control or eradicate the priority species </t>
  </si>
  <si>
    <t>15.9 Até 2020, integrar os valores dos ecossistemas e da biodiversidade no planeamento nacional e local, nos processos de desenvolvimento, nas estratégias de redução da pobreza e nos sistemas de contabilidade</t>
  </si>
  <si>
    <t>15.9.1 Progressos em direção às metas nacionais estabelecidas de acordo com a Meta 2 de Aichi sobre biodiversidade do Plano Estratégico para a Biodiversidade 2011-2020</t>
  </si>
  <si>
    <t>15.9.1  Progress towards national targets established in accordance with Aichi Biodiversity Target 2 of the Strategic Plan for Biodiversity 2011-2020</t>
  </si>
  <si>
    <t xml:space="preserve">15.9 By 2020, integrate ecosystem and biodiversity values into national and local planning, development processes, poverty reduction strategies and accounts </t>
  </si>
  <si>
    <t>15.a Mobilizar e aumentar significativamente, a partir de todas as fontes, os recursos financeiros para a conservação e o uso sustentável da biodiversidade e dos ecossistemas</t>
  </si>
  <si>
    <t>15.a.1 Ajuda pública ao desenvolvimento e despesa pública na conservação e utilização sustentável da biodiversidade e dos ecossistemas</t>
  </si>
  <si>
    <t>15.a.1 Official development assistance and public expenditure on conservation and sustainable use of biodiversity and ecosystems</t>
  </si>
  <si>
    <t xml:space="preserve">15.a Mobilize and significantly increase financial resources from all sources to conserve and sustainably use biodiversity and ecosystems </t>
  </si>
  <si>
    <t>15.b Mobilizar recursos significativos, a partir de todas as fontes, e a todos os níveis, para financiar a gestão florestal sustentável e proporcionar incentivos adequados aos países em desenvolvimento para promover a gestão florestal sustentável, includindo a conservação e a reflorestação</t>
  </si>
  <si>
    <t>15.b.1 Ajuda pública ao desenvolvimento e despesa pública na conservação e utilização sustentável da biodiversidade e dos ecossistemas</t>
  </si>
  <si>
    <t>15.b.1 Official development assistance and public expenditure on conservation and sustainable use of biodiversity and ecosystems</t>
  </si>
  <si>
    <t xml:space="preserve">15.b Mobilize significant resources from all sources and at all levels to finance sustainable forest management and provide adequate incentives to developing countries to advance such management, including for conservation and reforestation </t>
  </si>
  <si>
    <t>15.c Reforçar o apoio global para os esforços de combate à caça ilegal e ao tráfico de espécies protegidas, inclusive através do aumento da capacidade das comunidades locais para encontrar outras oportunidades de subsistência sustentável</t>
  </si>
  <si>
    <t xml:space="preserve">15.c.1 Proporção de espécimes selvagens comercializados que foi objeto de furtivismo ou traficada ilicitamente </t>
  </si>
  <si>
    <t>15.c.1  Proportion of traded wildlife that was poached or illicitly trafficked</t>
  </si>
  <si>
    <t xml:space="preserve">15.c Enhance global support for efforts to combat poaching and trafficking of protected species, including by increasing the capacity of local communities to pursue sustainable livelihood opportunities </t>
  </si>
  <si>
    <t>ODS 16 Promover sociedades pacíficas e inclusivas para o desenvolvimento sustentável, proporcionar o acesso à justiça para todos e construir instituições eficazes, responsáveis e inclusivas a todos os níveis</t>
  </si>
  <si>
    <t>SDG 16 Promote peaceful and inclusive societies for sustainable development, provide access to justice for all and build effective, accountable and inclusive institutions at all levels</t>
  </si>
  <si>
    <t>16.1 Reduzir significativamente todas as formas de violência e as taxas de mortalidade com ela relacionadas, em todos os lugares</t>
  </si>
  <si>
    <t>16.1.1 Número de vítimas de homicídio voluntário, por 100 000 habitantes, por sexo e grupo etário</t>
  </si>
  <si>
    <t>16.1.1 Number of victims of intentional homicide per 100,000 population, by sex and age</t>
  </si>
  <si>
    <t xml:space="preserve">16.1 Significantly reduce all forms of violence and related death rates everywhere </t>
  </si>
  <si>
    <t>16.1.2 Óbitos relacionados com conflitos por 100 000 habitantes, por sexo, grupo etário e causa</t>
  </si>
  <si>
    <t>16.1.2 Conflict-related deaths per 100,000 population, by sex, age and cause</t>
  </si>
  <si>
    <t xml:space="preserve">16.1.3 Proporção da população objeto de violência física, psicológica ou sexual nos últimos 12 meses </t>
  </si>
  <si>
    <t>16.1.3  Proportion of population subjected to physical, psychological or sexual violence in the previous 12 months</t>
  </si>
  <si>
    <t>16.1.4 Proporção de pessoas que se sentem seguras quando caminham sozinhas na área onde vivem</t>
  </si>
  <si>
    <t>16.1.4 Proportion of people that feel safe walking alone around the area they live</t>
  </si>
  <si>
    <t>16.2 Acabar com o abuso, exploração, tráfico e todas as formas de violência e tortura contra as crianças</t>
  </si>
  <si>
    <t>16.2.1 Percentagem de crianças com idade entre 1 e 17 anos objeto de castigos físicos e/ou agressão psicológica por parte de cuidadores no último mês</t>
  </si>
  <si>
    <t xml:space="preserve">16.2.1 Percentage of children aged 1-17 years who experienced any physical punishment and/or psychological aggression by caregivers in the past month </t>
  </si>
  <si>
    <t xml:space="preserve">16.2 End abuse, exploitation, trafficking and all forms of violence against and torture of children </t>
  </si>
  <si>
    <t>16.2.2 Número de vítimas de tráfico de seres humanos por 100 000 habitantes, por sexo, grupo etário e forma de exploração</t>
  </si>
  <si>
    <t>16.2.2 Number of victims of human trafficking per 100,000 population, by sex, age and form of exploitation</t>
  </si>
  <si>
    <t>16.2.3 Proporção de mulheres e homens jovens com idade entre 18 e 29 anos objeto de violência sexual à idade de 18 anos</t>
  </si>
  <si>
    <t>16.2.3 Proportion of young women and men aged 18‑29 years who experienced sexual violence by age 18</t>
  </si>
  <si>
    <t>16.3 Promover o Estado de Direito, ao nível nacional e internacional, e garantir a igualdade de acesso à justiça para todos</t>
  </si>
  <si>
    <t>16.3.1 Proporção de vítimas de violência nos últimos 12 meses que reportaram às autoridades competentes ou a outros organismos de resolução de conflitos oficialmente reconhecidos</t>
  </si>
  <si>
    <t>16.3.1  Proportion of victims of violence in the previous 12 months who reported their victimization to competent authorities or other officially recognized conflict resolution mechanisms</t>
  </si>
  <si>
    <t xml:space="preserve">16.3 Promote the rule of law at the national and international levels and ensure equal access to justice for all </t>
  </si>
  <si>
    <t>16.3.2 Proporção de reclusos em prisão preventiva no total de reclusos</t>
  </si>
  <si>
    <t>16.3.2 Unsentenced detainees as proportion of overall prison population</t>
  </si>
  <si>
    <t>16.4 Até 2030, reduzir significativamente os fluxos ilegais financeiros e de armas, reforçar a recuperação e devolução de recursos roubados e combater todas as formas de crime organizado</t>
  </si>
  <si>
    <t>16.4.1 Valor total de entradas e saídas de fluxos financeiros ilícitos (em dólares americanos correntes)</t>
  </si>
  <si>
    <t>16.4.1 Total value of inward and outward illicit financial flows (in current United States dollars)</t>
  </si>
  <si>
    <t xml:space="preserve">16.4 By 2030, significantly reduce illicit financial and arms flows, strengthen the recovery and return of stolen assets and combat all forms of organized crime </t>
  </si>
  <si>
    <t>16.4.2 Proporção de armas apreendidas, encontradas ou entregues, cuja origem ou contexto ilícito tenha sido detetado ou estabelecido por uma autoridade competente, em linha com instrumentos internacionais</t>
  </si>
  <si>
    <t>16.4.2 Proportion of seized, found or surrendered arms whose illicit origin or context has been traced or established by a competent authority in line with international instruments</t>
  </si>
  <si>
    <t>16.5 Reduzir substancialmente a corrupção e o suborno em todas as suas formas</t>
  </si>
  <si>
    <t>16.5.1 Proporção de pessoas que tiveram pelo menos um contacto com um funcionário público e que pagaram um suborno ou a quem foi pedido um suborno por funcionários públicos, nos últimos 12 meses</t>
  </si>
  <si>
    <t>16.5.1 Proportion of persons who had at least one contact with a public official and who paid a bribe to a public official, or were asked for a bribe by those public officials, during the previous 12 months</t>
  </si>
  <si>
    <t xml:space="preserve">16.5 Substantially reduce corruption and bribery in all their forms </t>
  </si>
  <si>
    <t>16.5.2 Proporção de empresas que tiveram pelo menos um contacto com um funcionário público e que pagaram um suborno ou a quem foi pedido um suborno por funcionários públicos, nos últimos 12 meses</t>
  </si>
  <si>
    <t xml:space="preserve">16.5.2 Proportion of businesses that had at least one contact with a public official and that paid a bribe to a public official, or were asked for a bribe by those public officials, during the previous 12 months </t>
  </si>
  <si>
    <t>16.6 Desenvolver instituições eficazes, responsáveis e transparentes, a todos os níveis</t>
  </si>
  <si>
    <t>16.6.1 Despesas públicas primárias como proporção do orçamento original aprovado, por setor (ou por códigos de orçamento ou similares)</t>
  </si>
  <si>
    <t>16.6.1 Primary government expenditures as a proportion of original approved budget, by sector (or by budget codes or similar)</t>
  </si>
  <si>
    <t xml:space="preserve">16.6.Develop effective, accountable and transparent institutions at all levels </t>
  </si>
  <si>
    <t xml:space="preserve">16.6.2 Proporção da população satisfeita com a última experiência com serviços públicos </t>
  </si>
  <si>
    <t>16.6.2 Proportion of population satisfied with their last experience of public services</t>
  </si>
  <si>
    <t>16.7 Garantir que a tomada de decisão, a todos os níveis, é responsável, inclusiva, participativa e representativa</t>
  </si>
  <si>
    <t>16.7.1 Proporções de cargos (por sexo, grupo etário, pessoas com incapacidade e grupos populacionais) em instituições públicas (orgãos nacionais e locais legislativos, administração pública e tribunais) face às distribuições nacionais</t>
  </si>
  <si>
    <t>16.7.1 Proportions of positions (by sex, age, persons with disabilities and population groups) in public institutions (national and local legislatures, public service, and judiciary) compared to national distributions</t>
  </si>
  <si>
    <t xml:space="preserve">16.7 Ensure responsive, inclusive, participatory and representative decision-making at all levels </t>
  </si>
  <si>
    <t>16.7.2 Proporção da população que considera que os processos de tomada de decisão são inclusivos e adequados, por sexo, grupo etário, incapacidade e grupo populacional</t>
  </si>
  <si>
    <t>16.7.2 Proportion of population who believe decision-making is inclusive and responsive, by sex, age, disability and population group</t>
  </si>
  <si>
    <t>16.8 Ampliar e fortalecer a participação dos países em desenvolvimento nas instituições de governação global</t>
  </si>
  <si>
    <t>16.8.1 Proporção de países em desenvolvimento que são membros e têm direito de voto em organizações internacionais</t>
  </si>
  <si>
    <t>16.8.1 Proportion of members and voting rights of developing countries in international organizations</t>
  </si>
  <si>
    <t xml:space="preserve">16.8 Broaden and strengthen the participation of developing countries in the institutions of global governance </t>
  </si>
  <si>
    <t>16.9 Até 2030, fornecer identidade legal para todos, incluindo o registo de nascimento</t>
  </si>
  <si>
    <t>16.9.1 Proporção de crianças com menos de 5 anos com registo de nascimento numa autoridade de registo civil, por idade</t>
  </si>
  <si>
    <t>16.9.1 Proportion of children under 5 years of age whose births have been registered with a civil authority, by age</t>
  </si>
  <si>
    <t xml:space="preserve">16.9 By 2030, provide legal identity for all, including birth registration </t>
  </si>
  <si>
    <t>16.10 Assegurar o acesso público à informação e proteger as liberdades fundamentais, em conformidade com a legislação nacional e os acordos internacionais</t>
  </si>
  <si>
    <r>
      <t xml:space="preserve">16.10.1 Número de casos verificados de homicídio, rapto, desaparecimento forçado, detenção arbitrária e tortura de jornalistas, pessoal associado aos </t>
    </r>
    <r>
      <rPr>
        <i/>
        <sz val="10"/>
        <rFont val="Arial"/>
        <family val="2"/>
      </rPr>
      <t>media</t>
    </r>
    <r>
      <rPr>
        <sz val="10"/>
        <rFont val="Arial"/>
        <family val="2"/>
      </rPr>
      <t>, sindicalistas e defensores de direitos humanos nos últimos 12 meses</t>
    </r>
  </si>
  <si>
    <t>16.10.1 Number of verified cases of killing, kidnapping, enforced disappearance, arbitrary detention and torture of journalists, associated media personnel, trade unionists and human rights advocates in the previous 12 months</t>
  </si>
  <si>
    <t xml:space="preserve">16.10 Ensure public access to information and protect fundamental freedoms, in accordance with national legislation and international agreements </t>
  </si>
  <si>
    <t>16.10.2 Número de países que adotaram e implementaram garantias constitucionais, estatutárias e/ou políticas para acesso público à informação</t>
  </si>
  <si>
    <t>16.10.2 Number of countries that adopt and implement constitutional, statutory and/or policy guarantees for public access to information</t>
  </si>
  <si>
    <t>16.a Fortalecer as instituições nacionais relevantes, inclusive através da cooperação internacional, para a construção de melhor capacidade de resposta, a todos os níveis, em particular nos países em desenvolvimento, para a prevenção da violência e o combate ao terrorismo e ao crime</t>
  </si>
  <si>
    <t>16.a.1 Existência de instituições nacionais independentes de direitos humanos, de acordo com os Princípios de Paris</t>
  </si>
  <si>
    <t>16.a.1 Existence of independent national human rights institutions in compliance with the Paris Principles</t>
  </si>
  <si>
    <t xml:space="preserve">16.a Strengthen relevant national institutions, including through international cooperation, for building capacity at all levels, in particular in developing countries, to prevent violence and combat terrorism and crime </t>
  </si>
  <si>
    <t>16.b Promover e fazer cumprir leis e políticas não discriminatórias para o desenvolvimento sustentável</t>
  </si>
  <si>
    <t>16.b.1 Proporção da população que reportou ter-se sentido pessoalmente discriminada ou assediada nos últimos 12 meses por motivos de discriminação proibidos no âmbito da legislação internacional dos direitos humanos</t>
  </si>
  <si>
    <t>16.b.1 Proportion of population reporting having personally felt discriminated against or harassed in the previous 12 months on the basis of a ground of discrimination prohibited under international human rights law</t>
  </si>
  <si>
    <t xml:space="preserve">16.b Promote and enforce non-discriminatory laws and policies for sustainable development </t>
  </si>
  <si>
    <t>17.1 Fortalecer a mobilização de recursos internos, inclusive através do apoio internacional aos países em desenvolvimento, para melhorar a capacidade nacional de cobrança de impostos e outras fontes de receita</t>
  </si>
  <si>
    <t xml:space="preserve">17.1 Strengthen domestic resource mobilization, including through international support to developing countries, to improve domestic capacity for tax and other revenue collection </t>
  </si>
  <si>
    <t>17.2 Os países desenvolvidos devem implementar de forma plena os seus compromissos em matéria de ajuda pública ao desenvolvimento (APD), inclusive canalizar 0,7% do Rendimento Nacional Bruto (RNB) para APD aos países em desenvolvimento, e alocar 0,15% a 0,20% desse valor para os países menos desenvolvidos</t>
  </si>
  <si>
    <t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t>
  </si>
  <si>
    <t>17.3 Mobilizar recursos financeiros adicionais para os países em desenvolvimento a partir de múltiplas fontes</t>
  </si>
  <si>
    <t xml:space="preserve">17.3 Mobilize additional financial resources for developing countries from multiple sources </t>
  </si>
  <si>
    <t>17.4. Ajudar os países em desenvolvimento a alcançar a sustentabilidade da dívida de longo prazo através de políticas coordenadas destinadas a promover o financiamento, a redução e a reestruturação da dívida, conforme apropriado, e abordar a questão da dívida externa dos países pobres altamente endividados de forma a reduzir o sobreendividamento</t>
  </si>
  <si>
    <t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t>
  </si>
  <si>
    <t>17.5 Adotar e implementar regimes de promoção de investimentos para os países menos desenvolvidos</t>
  </si>
  <si>
    <t xml:space="preserve">17.5 Adopt and implement investment promotion regimes for least developed countries </t>
  </si>
  <si>
    <t>17.6 Melhorar a cooperação Norte-Sul, Sul-Sul e triangular ao nível regional e internacional e o acesso à ciência, tecnologia e inovação, e aumentar a partilha de conhecimento em termos mutuamente acordados, inclusive através de uma melhor coordenação entre os mecanismos existentes, particularmente no nível das Nações Unidas, e por meio de um mecanismo de facilitação de tecnologia global</t>
  </si>
  <si>
    <t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t>
  </si>
  <si>
    <t>17.7 Promover o desenvolvimento, a transferência, a disseminação e a difusão de tecnologias ambientalmente corretas para os países em desenvolvimento, em condições favoráveis, inclusive em condições concessionais e preferenciais, conforme mutuamente acordado</t>
  </si>
  <si>
    <t xml:space="preserve">17.7 Promote the development, transfer, dissemination and diffusion of environmentally sound technologies to developing countries on favourable terms, including on concessional and preferential terms, as mutually agreed </t>
  </si>
  <si>
    <t>17.8 Operacionalizar plenamente o banco de tecnologia e o mecanismo de capacitação em ciência, tecnologia e inovação para os países menos desenvolvidos até 2017, e aumentar o uso de tecnologias de capacitação, em particular das tecnologias de informação e comunicação</t>
  </si>
  <si>
    <t xml:space="preserve">17.8 Fully operationalize the technology bank and science, technology and innovation capacity-building mechanism for least developed countries by 2017 and enhance the use of enabling technology, in particular information and communications technology </t>
  </si>
  <si>
    <t>17.9 Reforçar o apoio internacional para a implementação eficaz e orientada da capacitação em países em desenvolvimento, a fim de apoiar os planos nacionais para implementar todos os objetivos de desenvolvimento sustentável, inclusive através da cooperação Norte-Sul, Sul-Sul e triangular</t>
  </si>
  <si>
    <t xml:space="preserve">17.9 Enhance international support for implementing effective and targeted capacity-building in developing countries to support national plans to implement all the Sustainable Development Goals, including through North-South, South-South and triangular cooperation </t>
  </si>
  <si>
    <t>17.10 Promover um sistema multilateral de comércio universal, baseado em regras, aberto, não discriminatório e equitativo no âmbito da Organização Mundial do Comércio, inclusive através da conclusão das negociações no âmbito da Agenda de Desenvolvimento de Doha</t>
  </si>
  <si>
    <t>17.10.1 Worldwide weighted tariff-average</t>
  </si>
  <si>
    <t xml:space="preserve">17.10 Promote a universal, rules-based, open, non-discriminatory and equitable multilateral trading system under the World Trade Organization, including through the conclusion of negotiations under its Doha Development Agenda </t>
  </si>
  <si>
    <t>17.11 Aumentar significativamente as exportações dos países em desenvolvimento, em particular com o objetivo de duplicar a participação dos países menos desenvolvidos nas exportações globais até 2020</t>
  </si>
  <si>
    <t xml:space="preserve">17.11.1 Developing countries’ and least developed countries' share of global exports </t>
  </si>
  <si>
    <t xml:space="preserve">17.11 Significantly increase the exports of developing countries, in particular with a view to doubling the least developed countries’ share of global exports by 2020 </t>
  </si>
  <si>
    <t>17.12 Concretizar a implementação oportuna de acesso a mercados livres de quotas e taxas, de forma duradoura, para todos os países menos desenvolvidos, de acordo com as decisões da OMC, inclusive através de garantias de que as regras de origem preferencial aplicáveis às importações provenientes de países menos desenvolvidos sejam transparentes e simples, e contribuam para facilitar o acesso ao mercado</t>
  </si>
  <si>
    <t>17.12.1 Average tariffs faced by developing countries, least developed countries and small island developing States</t>
  </si>
  <si>
    <t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t>
  </si>
  <si>
    <t>17.13 Aumentar a estabilidade macroeconómica global, inclusive através da coordenação e da coerência de políticas</t>
  </si>
  <si>
    <t>17.13.1 Macroeconomic Dashboard</t>
  </si>
  <si>
    <t xml:space="preserve">17.13 Enhance global macroeconomic stability, including through policy coordination and policy coherence </t>
  </si>
  <si>
    <t>17.14 Aumentar a coerência das políticas para o desenvolvimento sustentável</t>
  </si>
  <si>
    <t>17.14.1 Number of countries with mechanisms in place to enhance policy coherence of sustainable development</t>
  </si>
  <si>
    <t xml:space="preserve">17.14 Enhance policy coherence for sustainable development </t>
  </si>
  <si>
    <t>17.15 Respeitar o espaço político e a liderança de cada país para estabelecer e implementar políticas para a erradicação da pobreza e o desenvolvimento sustentável</t>
  </si>
  <si>
    <r>
      <t>17.15.1 Extensão do recurso a quadros de resultados e instrumentos de planeamento delineados pelos beneficiários [</t>
    </r>
    <r>
      <rPr>
        <b/>
        <i/>
        <sz val="10"/>
        <color theme="1"/>
        <rFont val="Arial"/>
        <family val="2"/>
      </rPr>
      <t>country ownership</t>
    </r>
    <r>
      <rPr>
        <b/>
        <sz val="10"/>
        <color theme="1"/>
        <rFont val="Arial"/>
        <family val="2"/>
      </rPr>
      <t>], por parte dos países fornecedores de cooperação para o desenvolvimento</t>
    </r>
  </si>
  <si>
    <t>17.15.1 Extent of use of country-owned results frameworks and planning tools by providers of development cooperation</t>
  </si>
  <si>
    <t xml:space="preserve">17.15 Respect each country’s policy space and leadership to establish and implement policies for poverty eradication and sustainable development </t>
  </si>
  <si>
    <t>17.16 Reforçar a parceria global para o desenvolvimento sustentável, complementada por parcerias multissetoriais que mobilizem e partilhem o conhecimento, a perícia, a tecnologia e os recursos financeiros, para apoiar a realização dos objetivos do desenvolvimento sustentável em todos os países, particularmente nos países em desenvolvimento</t>
  </si>
  <si>
    <t>17.16.1 Number of countries reporting progress in multi-stakeholder development effectiveness monitoring frameworks that support the achievement of the sustainable development goals</t>
  </si>
  <si>
    <t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t>
  </si>
  <si>
    <t>17.17 Incentivar e promover parcerias públicas, público-privadas e com a sociedade civil que sejam eficazes, a partir da experiência das estratégias de mobilização de recursos dessas parcerias</t>
  </si>
  <si>
    <t>17.17.1 Amount of United States dollars committed to public-private and civil society partnerships</t>
  </si>
  <si>
    <t xml:space="preserve">17.17 Encourage and promote effective public, public-private and civil society partnerships, building on the experience and resourcing strategies of partnerships </t>
  </si>
  <si>
    <t>17.18 Até 2020, reforçar o apoio à capacitação para os países em desenvolvimento, inclusive para os países menos desenvolvidos e pequenos Estados insulares em desenvolvimento, para aumentar significativamente a disponibilidade de dados de alta qualidade, atuais e fidedignos, desagregados ao nível do rendimento, género, idade, etnia, estatuto migratório, incapacidade, localização geográfica e outras características relevantes em contextos nacionais</t>
  </si>
  <si>
    <t>17.18.1 Proportion of sustainable development indicators produced at the national level with full disaggregation when relevant to the target, in accordance with the Fundamental Principles of Official Statistics</t>
  </si>
  <si>
    <t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ethnicity, migratory status, disability, geographic location and other characteristics relevant in national contexts </t>
  </si>
  <si>
    <t>17.18.2 Number of countries that have national statistical legislation that complies with the Fundamental Principles of Official Statistics</t>
  </si>
  <si>
    <t>17.18.3 Number of countries with a national statistical plan that is fully funded and under implementation, by source of funding</t>
  </si>
  <si>
    <t>17.19 Até 2030, partir de iniciativas existentes para desenvolver medidas do progresso do desenvolvimento sustentável que complementem o Produto Interno Bruto (PIB) e apoiem a capacitação estatística nos países em desenvolvimento</t>
  </si>
  <si>
    <t>17.19.1 Dollar Value of all resources made available to strengthen statistical capacity in developing countries</t>
  </si>
  <si>
    <t xml:space="preserve">17.19 By 2030, build on existing initiatives to develop measurements of progress on sustainable development that complement gross domestic product, and support statistical capacity-building in developing countries </t>
  </si>
  <si>
    <t>17.19.2 Proportion of countries that (a) have conducted at least one population and housing census in the last 10 years; and (b) have achieved 100 per cent birth registration and 80 per cent death registration</t>
  </si>
  <si>
    <r>
      <t xml:space="preserve">6.4.2 Nível de </t>
    </r>
    <r>
      <rPr>
        <i/>
        <sz val="9"/>
        <color theme="1"/>
        <rFont val="Arial"/>
        <family val="2"/>
      </rPr>
      <t>stress</t>
    </r>
    <r>
      <rPr>
        <sz val="9"/>
        <color theme="1"/>
        <rFont val="Arial"/>
        <family val="2"/>
      </rPr>
      <t xml:space="preserve"> hídrico: proporção das descargas de água doce no total dos recursos de água doce disponíveis</t>
    </r>
  </si>
  <si>
    <r>
      <t>9.4.1 CO</t>
    </r>
    <r>
      <rPr>
        <i/>
        <vertAlign val="subscript"/>
        <sz val="10"/>
        <rFont val="Arial"/>
        <family val="2"/>
      </rPr>
      <t>2</t>
    </r>
    <r>
      <rPr>
        <i/>
        <sz val="10"/>
        <rFont val="Arial"/>
        <family val="2"/>
      </rPr>
      <t xml:space="preserve"> emission per unit of value added </t>
    </r>
  </si>
  <si>
    <t>10.4 Adotar políticas, especialmente ao nível fiscal, salarial e de proteção social, e alcançar progressivamente uma maior igualdade</t>
  </si>
  <si>
    <t>13.b Promote mechanisms for raising capacity for effective climate change-related planning and management in least developed countries and small island developing States, including focusing on women, youth and local and marginalized communities</t>
  </si>
  <si>
    <r>
      <t>Índice/</t>
    </r>
    <r>
      <rPr>
        <b/>
        <i/>
        <sz val="11"/>
        <color theme="1"/>
        <rFont val="Calibri"/>
        <family val="2"/>
      </rPr>
      <t>Index</t>
    </r>
  </si>
  <si>
    <r>
      <t>ODS/</t>
    </r>
    <r>
      <rPr>
        <i/>
        <sz val="11"/>
        <color theme="1"/>
        <rFont val="Calibri"/>
        <family val="2"/>
        <scheme val="minor"/>
      </rPr>
      <t>SDG</t>
    </r>
  </si>
  <si>
    <t>8.4.2 Domestic material consumption, domestic material consumption per capita, and domestic material consumption per GDP</t>
  </si>
  <si>
    <t>3.b.2 Total de ajuda pública ao desenvolvimento (líquida) destinada ao desenvolvimento da investigação médica e os sectores básicos de saúde</t>
  </si>
  <si>
    <t>I</t>
  </si>
  <si>
    <t xml:space="preserve">Total Fluxos Públicos (APD+OOF) para o setor agrícola (série 311), em desembolsos brutos. </t>
  </si>
  <si>
    <t>em apuramento</t>
  </si>
  <si>
    <t>Camões IP*</t>
  </si>
  <si>
    <t xml:space="preserve">Total APD Líquida para o setor 12182 e série 122.  </t>
  </si>
  <si>
    <t xml:space="preserve">Total APD Líquida para os tipos de ajuda E01 e E02.  </t>
  </si>
  <si>
    <t xml:space="preserve">Total APD para o CAD 31140 e série 140 (desembolsos brutos).  </t>
  </si>
  <si>
    <t>P</t>
  </si>
  <si>
    <t>Total APD e OOF para Categoria "Aid for Trade" (desembolsos brutos)</t>
  </si>
  <si>
    <t>PR</t>
  </si>
  <si>
    <t>Total APD e OOF para série 200 (desembolsos brutos)</t>
  </si>
  <si>
    <t>FDI</t>
  </si>
  <si>
    <t>Total APD marcador Biodiversidade (desembolsos brutos)</t>
  </si>
  <si>
    <t>APD/RNB</t>
  </si>
  <si>
    <t>APD PMA/RNB</t>
  </si>
  <si>
    <t>* Tratamento de acordo com metodologia CAD/OCDE (Maio2017)</t>
  </si>
  <si>
    <t>Milhões euros</t>
  </si>
  <si>
    <t xml:space="preserve">Nota indicador: Indicador apurado de acordo com a metodologia CAD/OCDE (Maio 2017). Importa, contudo, sinalizar que seria de se equacionar a inclusão do tipo de ajuda D02 sempre que as atividades registadas nesta tipologia respeitem a Bolsas e Outros Apoios para Formação/Educação a decorrer nos países em desenvovimento. </t>
  </si>
  <si>
    <t xml:space="preserve">Nota indicador: Indicador apurado de acordo com a definição "Aid for Trade" do CAD/OCDE. </t>
  </si>
  <si>
    <t xml:space="preserve">Fonte Banco de Portugal </t>
  </si>
  <si>
    <t>APD (desembolsos líquidos)</t>
  </si>
  <si>
    <t>OOF (desembolsos líquidos)</t>
  </si>
  <si>
    <t>Private Grants (desembolsos líquidos)</t>
  </si>
  <si>
    <t>Total APD para CAD 32310 e 43030, para destinatário PMA (em desembolsos líquidos)</t>
  </si>
  <si>
    <t>_</t>
  </si>
  <si>
    <t xml:space="preserve">Nota Indicador: Apenas componente APD </t>
  </si>
  <si>
    <t xml:space="preserve">Total APD para CAD série 312 (compromissos)  </t>
  </si>
  <si>
    <t>Nota Indicador: 
1. Apenas componente APD; 
2. Metodologia CAD/OCDE "Definition and method of computation Total official development assistance (ODA) commitments to the forestry sector (purpose code 312)
https://unstats.un.org/sdgs/files/metadata-compilation/Metadata-Goal-15.pdf  "</t>
  </si>
  <si>
    <t xml:space="preserve">Aguarda desenvolvimento indicador.
Apenas para componentes na competência Camões IP. </t>
  </si>
  <si>
    <t>Rácio</t>
  </si>
  <si>
    <t xml:space="preserve">Nota OOF: Desembolso líquido negativo em 2015 resulta da diferença (saldo) entre o total dos desembolsos brutos e o total dos montantes recebidos a título de reembolso dos empréstimos concedidos. </t>
  </si>
  <si>
    <t>Banco de Portugal</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</si>
</sst>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sz val="10"/>
      <color theme="1"/>
      <name val="Arial"/>
      <family val="2"/>
    </font>
    <font>
      <sz val="10"/>
      <name val="Arial"/>
      <family val="2"/>
    </font>
    <font>
      <b/>
      <sz val="10"/>
      <name val="Arial"/>
      <family val="2"/>
    </font>
    <font>
      <b/>
      <sz val="10"/>
      <color theme="1"/>
      <name val="Arial"/>
      <family val="2"/>
    </font>
    <font>
      <i/>
      <sz val="10"/>
      <name val="Arial"/>
      <family val="2"/>
    </font>
    <font>
      <i/>
      <sz val="10"/>
      <color theme="1"/>
      <name val="Arial"/>
      <family val="2"/>
    </font>
    <font>
      <b/>
      <i/>
      <sz val="10"/>
      <color theme="1"/>
      <name val="Arial"/>
      <family val="2"/>
    </font>
    <font>
      <b/>
      <i/>
      <sz val="10"/>
      <name val="Arial"/>
      <family val="2"/>
    </font>
    <font>
      <sz val="9"/>
      <color theme="1"/>
      <name val="Calibri"/>
      <family val="2"/>
      <scheme val="minor"/>
    </font>
    <font>
      <b/>
      <sz val="9"/>
      <color indexed="81"/>
      <name val="Tahoma"/>
      <family val="2"/>
    </font>
    <font>
      <sz val="9"/>
      <color indexed="81"/>
      <name val="Tahoma"/>
      <family val="2"/>
    </font>
    <font>
      <i/>
      <sz val="8"/>
      <color indexed="63"/>
      <name val="Arial"/>
      <family val="2"/>
    </font>
    <font>
      <i/>
      <sz val="9"/>
      <name val="Arial"/>
      <family val="2"/>
    </font>
    <font>
      <sz val="9"/>
      <name val="Arial"/>
      <family val="2"/>
    </font>
    <font>
      <vertAlign val="subscript"/>
      <sz val="10"/>
      <name val="Arial"/>
      <family val="2"/>
    </font>
    <font>
      <sz val="9"/>
      <color theme="1"/>
      <name val="Arial"/>
      <family val="2"/>
    </font>
    <font>
      <i/>
      <sz val="9"/>
      <color theme="1"/>
      <name val="Arial"/>
      <family val="2"/>
    </font>
    <font>
      <i/>
      <vertAlign val="subscript"/>
      <sz val="10"/>
      <name val="Arial"/>
      <family val="2"/>
    </font>
    <font>
      <b/>
      <sz val="11"/>
      <color theme="1"/>
      <name val="Calibri"/>
      <family val="2"/>
      <scheme val="minor"/>
    </font>
    <font>
      <b/>
      <i/>
      <sz val="11"/>
      <color theme="1"/>
      <name val="Calibri"/>
      <family val="2"/>
    </font>
    <font>
      <u/>
      <sz val="11"/>
      <color theme="10"/>
      <name val="Calibri"/>
      <family val="2"/>
    </font>
    <font>
      <i/>
      <sz val="11"/>
      <color theme="1"/>
      <name val="Calibri"/>
      <family val="2"/>
      <scheme val="minor"/>
    </font>
    <font>
      <i/>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sz val="8"/>
      <color rgb="FF666699"/>
      <name val="Calibri"/>
      <family val="2"/>
      <scheme val="minor"/>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CCFFFF"/>
        <bgColor indexed="64"/>
      </patternFill>
    </fill>
  </fills>
  <borders count="2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medium">
        <color indexed="64"/>
      </bottom>
      <diagonal/>
    </border>
  </borders>
  <cellStyleXfs count="44">
    <xf numFmtId="0" fontId="0" fillId="0" borderId="0"/>
    <xf numFmtId="0" fontId="2" fillId="0" borderId="0"/>
    <xf numFmtId="0" fontId="21"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18" applyNumberFormat="0" applyAlignment="0" applyProtection="0"/>
    <xf numFmtId="0" fontId="33" fillId="7" borderId="19" applyNumberFormat="0" applyAlignment="0" applyProtection="0"/>
    <xf numFmtId="0" fontId="34" fillId="7" borderId="18" applyNumberFormat="0" applyAlignment="0" applyProtection="0"/>
    <xf numFmtId="0" fontId="35" fillId="0" borderId="20" applyNumberFormat="0" applyFill="0" applyAlignment="0" applyProtection="0"/>
    <xf numFmtId="0" fontId="36" fillId="8" borderId="21" applyNumberFormat="0" applyAlignment="0" applyProtection="0"/>
    <xf numFmtId="0" fontId="37" fillId="0" borderId="0" applyNumberFormat="0" applyFill="0" applyBorder="0" applyAlignment="0" applyProtection="0"/>
    <xf numFmtId="0" fontId="24" fillId="9" borderId="22" applyNumberFormat="0" applyFont="0" applyAlignment="0" applyProtection="0"/>
    <xf numFmtId="0" fontId="38" fillId="0" borderId="0" applyNumberFormat="0" applyFill="0" applyBorder="0" applyAlignment="0" applyProtection="0"/>
    <xf numFmtId="0" fontId="19" fillId="0" borderId="23" applyNumberFormat="0" applyFill="0" applyAlignment="0" applyProtection="0"/>
    <xf numFmtId="0" fontId="39"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39" fillId="33" borderId="0" applyNumberFormat="0" applyBorder="0" applyAlignment="0" applyProtection="0"/>
  </cellStyleXfs>
  <cellXfs count="264">
    <xf numFmtId="0" fontId="0" fillId="0" borderId="0" xfId="0"/>
    <xf numFmtId="0" fontId="1" fillId="0" borderId="0" xfId="0" applyFont="1"/>
    <xf numFmtId="0" fontId="1" fillId="0" borderId="0" xfId="0" applyFont="1" applyAlignment="1">
      <alignment wrapText="1"/>
    </xf>
    <xf numFmtId="0" fontId="3" fillId="0" borderId="0" xfId="0" applyFont="1" applyAlignment="1">
      <alignment horizontal="left" vertical="top" wrapText="1"/>
    </xf>
    <xf numFmtId="0" fontId="4" fillId="0" borderId="2" xfId="0" applyFont="1" applyBorder="1" applyAlignment="1">
      <alignment horizontal="center" vertical="center" wrapText="1"/>
    </xf>
    <xf numFmtId="0" fontId="1" fillId="0" borderId="0" xfId="0" applyFont="1" applyBorder="1"/>
    <xf numFmtId="0" fontId="1" fillId="0" borderId="2" xfId="0" applyFont="1" applyBorder="1" applyAlignment="1">
      <alignment horizontal="center" vertical="center" wrapText="1"/>
    </xf>
    <xf numFmtId="0" fontId="2" fillId="0" borderId="9" xfId="0" applyFont="1" applyFill="1" applyBorder="1" applyAlignment="1">
      <alignment horizontal="left" vertical="top" wrapText="1"/>
    </xf>
    <xf numFmtId="0" fontId="2" fillId="0" borderId="2" xfId="0" applyFont="1" applyFill="1" applyBorder="1" applyAlignment="1">
      <alignment horizontal="left" vertical="top" wrapText="1"/>
    </xf>
    <xf numFmtId="0" fontId="1" fillId="0" borderId="0" xfId="0" applyFont="1" applyAlignment="1"/>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9" xfId="0" applyFont="1" applyBorder="1" applyAlignment="1">
      <alignment horizontal="left" vertical="top" wrapText="1"/>
    </xf>
    <xf numFmtId="0" fontId="1" fillId="0" borderId="9" xfId="0" applyFont="1" applyBorder="1"/>
    <xf numFmtId="0" fontId="1" fillId="0" borderId="1" xfId="0" applyFont="1" applyBorder="1"/>
    <xf numFmtId="0" fontId="1" fillId="0" borderId="5" xfId="0" applyFont="1" applyBorder="1"/>
    <xf numFmtId="0" fontId="1" fillId="0" borderId="4" xfId="0" applyFont="1" applyBorder="1"/>
    <xf numFmtId="0" fontId="1" fillId="0" borderId="6" xfId="0" applyFont="1" applyBorder="1"/>
    <xf numFmtId="0" fontId="6" fillId="0" borderId="2" xfId="0" applyFont="1" applyBorder="1" applyAlignment="1">
      <alignment horizontal="left" vertical="top" wrapText="1"/>
    </xf>
    <xf numFmtId="0" fontId="1" fillId="0" borderId="2" xfId="0" applyFont="1" applyBorder="1"/>
    <xf numFmtId="0" fontId="1" fillId="0" borderId="3" xfId="0" applyFont="1" applyBorder="1"/>
    <xf numFmtId="0" fontId="1" fillId="0" borderId="8" xfId="0" applyFont="1" applyBorder="1"/>
    <xf numFmtId="0" fontId="1" fillId="0" borderId="7" xfId="0" applyFont="1" applyBorder="1"/>
    <xf numFmtId="0" fontId="2" fillId="0" borderId="2" xfId="0" applyFont="1" applyFill="1" applyBorder="1" applyAlignment="1">
      <alignment horizontal="center" vertical="center" wrapText="1"/>
    </xf>
    <xf numFmtId="0" fontId="1" fillId="0" borderId="2" xfId="0" applyFont="1" applyBorder="1" applyAlignment="1">
      <alignment horizontal="left" vertical="top" wrapText="1"/>
    </xf>
    <xf numFmtId="0" fontId="1" fillId="2" borderId="8"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8"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2" fillId="0" borderId="9" xfId="0" applyFont="1" applyBorder="1" applyAlignment="1">
      <alignment vertical="top" wrapText="1"/>
    </xf>
    <xf numFmtId="0" fontId="3" fillId="0" borderId="0" xfId="0" applyFont="1" applyAlignment="1">
      <alignment horizontal="left" vertical="top" wrapText="1"/>
    </xf>
    <xf numFmtId="0" fontId="2" fillId="0" borderId="9"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left" vertical="top" wrapText="1"/>
    </xf>
    <xf numFmtId="0" fontId="2" fillId="0" borderId="1" xfId="0" applyFont="1" applyBorder="1" applyAlignment="1">
      <alignment vertical="top" wrapText="1"/>
    </xf>
    <xf numFmtId="0" fontId="2" fillId="0" borderId="2" xfId="0" applyFont="1" applyFill="1" applyBorder="1" applyAlignment="1">
      <alignment vertical="top" wrapText="1"/>
    </xf>
    <xf numFmtId="0" fontId="1" fillId="0" borderId="12" xfId="0" applyFont="1" applyBorder="1"/>
    <xf numFmtId="0" fontId="6" fillId="0" borderId="2" xfId="0" applyFont="1" applyFill="1" applyBorder="1" applyAlignment="1">
      <alignment horizontal="left" vertical="center" wrapText="1"/>
    </xf>
    <xf numFmtId="0" fontId="5" fillId="0" borderId="2" xfId="0" applyFont="1" applyBorder="1" applyAlignment="1">
      <alignment vertical="top" wrapText="1"/>
    </xf>
    <xf numFmtId="0" fontId="6" fillId="0" borderId="9" xfId="0" applyFont="1" applyFill="1" applyBorder="1" applyAlignment="1">
      <alignment horizontal="left" vertical="center" wrapText="1"/>
    </xf>
    <xf numFmtId="0" fontId="2" fillId="0" borderId="5" xfId="0" applyFont="1" applyFill="1" applyBorder="1" applyAlignment="1">
      <alignment horizontal="left" vertical="top" wrapText="1"/>
    </xf>
    <xf numFmtId="0" fontId="5" fillId="0" borderId="2" xfId="0" applyFont="1" applyFill="1" applyBorder="1" applyAlignment="1">
      <alignment horizontal="left" vertical="center" wrapText="1"/>
    </xf>
    <xf numFmtId="0" fontId="1" fillId="0" borderId="13" xfId="0" applyFont="1" applyBorder="1"/>
    <xf numFmtId="0" fontId="1" fillId="0" borderId="11" xfId="0" applyFont="1" applyBorder="1"/>
    <xf numFmtId="0" fontId="1" fillId="0" borderId="10" xfId="0" applyFont="1" applyBorder="1"/>
    <xf numFmtId="0" fontId="2"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center"/>
    </xf>
    <xf numFmtId="0" fontId="1" fillId="0" borderId="2" xfId="0" applyFont="1" applyFill="1" applyBorder="1" applyAlignment="1">
      <alignment horizontal="center" vertical="center" wrapText="1"/>
    </xf>
    <xf numFmtId="0" fontId="2" fillId="0" borderId="2" xfId="0" applyFont="1" applyBorder="1" applyAlignment="1">
      <alignment horizontal="left" vertical="top" wrapText="1"/>
    </xf>
    <xf numFmtId="0" fontId="2" fillId="0" borderId="2" xfId="0" applyFont="1" applyFill="1" applyBorder="1" applyAlignment="1">
      <alignment horizontal="left" vertical="center" wrapText="1"/>
    </xf>
    <xf numFmtId="0" fontId="12" fillId="0" borderId="0" xfId="1" applyFont="1" applyAlignment="1">
      <alignment vertical="top"/>
    </xf>
    <xf numFmtId="0" fontId="2" fillId="0" borderId="0" xfId="0" applyFont="1"/>
    <xf numFmtId="0" fontId="1" fillId="0" borderId="0" xfId="0" applyFont="1" applyAlignment="1">
      <alignment vertical="center" wrapText="1"/>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xf numFmtId="0" fontId="1" fillId="0" borderId="2" xfId="0" applyFont="1" applyFill="1" applyBorder="1" applyAlignment="1">
      <alignment horizontal="left" vertical="top"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1" fillId="0" borderId="2" xfId="0" applyFont="1" applyFill="1" applyBorder="1" applyAlignment="1">
      <alignment vertical="center"/>
    </xf>
    <xf numFmtId="0" fontId="1" fillId="0" borderId="2"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2" fillId="0" borderId="14" xfId="0" applyFont="1" applyBorder="1"/>
    <xf numFmtId="0" fontId="3" fillId="0" borderId="0" xfId="0" applyFont="1" applyAlignment="1">
      <alignment wrapText="1"/>
    </xf>
    <xf numFmtId="0" fontId="2" fillId="0" borderId="2" xfId="0" applyFont="1" applyBorder="1"/>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2" fillId="0" borderId="11" xfId="0" applyFont="1" applyBorder="1" applyAlignment="1">
      <alignment horizontal="left" vertical="top" wrapText="1"/>
    </xf>
    <xf numFmtId="0" fontId="3" fillId="0" borderId="0" xfId="0" applyFont="1" applyAlignment="1">
      <alignment horizontal="left" vertical="top"/>
    </xf>
    <xf numFmtId="0" fontId="6" fillId="0" borderId="0" xfId="0" applyFont="1"/>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6" fillId="0" borderId="0" xfId="0" applyFont="1" applyAlignment="1">
      <alignment wrapText="1"/>
    </xf>
    <xf numFmtId="0" fontId="1" fillId="0" borderId="0" xfId="0" applyFont="1" applyAlignment="1">
      <alignment horizontal="left"/>
    </xf>
    <xf numFmtId="0" fontId="8" fillId="0" borderId="0" xfId="0" applyFont="1" applyAlignment="1">
      <alignment horizontal="left" vertical="top"/>
    </xf>
    <xf numFmtId="0" fontId="2" fillId="0" borderId="11" xfId="0" applyFont="1" applyFill="1" applyBorder="1" applyAlignment="1">
      <alignment horizontal="left" vertical="top" wrapText="1"/>
    </xf>
    <xf numFmtId="0" fontId="2" fillId="0" borderId="11" xfId="0" applyFont="1" applyFill="1" applyBorder="1" applyAlignment="1">
      <alignment vertical="top" wrapText="1"/>
    </xf>
    <xf numFmtId="0" fontId="5" fillId="0" borderId="2" xfId="0" applyFont="1" applyFill="1" applyBorder="1" applyAlignment="1">
      <alignment vertical="top" wrapText="1"/>
    </xf>
    <xf numFmtId="0" fontId="8" fillId="0" borderId="0" xfId="0" applyFont="1" applyAlignment="1">
      <alignment vertical="top"/>
    </xf>
    <xf numFmtId="0" fontId="6" fillId="0" borderId="0" xfId="0" applyFont="1" applyAlignment="1">
      <alignment vertical="center"/>
    </xf>
    <xf numFmtId="0" fontId="2" fillId="0" borderId="0" xfId="0" applyFont="1" applyFill="1" applyBorder="1" applyAlignment="1">
      <alignment horizontal="left" vertical="center" wrapText="1"/>
    </xf>
    <xf numFmtId="0" fontId="1" fillId="0" borderId="0" xfId="0" applyFont="1" applyBorder="1" applyAlignment="1">
      <alignment horizontal="left" vertical="top"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16" fillId="0" borderId="0" xfId="0" applyFont="1" applyBorder="1" applyAlignment="1">
      <alignment horizontal="left" vertical="center" wrapText="1"/>
    </xf>
    <xf numFmtId="0" fontId="9" fillId="0" borderId="0" xfId="0" applyFont="1" applyBorder="1" applyAlignment="1">
      <alignment horizontal="left" vertical="center" wrapText="1"/>
    </xf>
    <xf numFmtId="0" fontId="17"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5" fillId="0" borderId="0" xfId="0" applyFont="1" applyFill="1" applyAlignment="1">
      <alignment horizontal="left" vertical="center"/>
    </xf>
    <xf numFmtId="0" fontId="2" fillId="0" borderId="0" xfId="0" applyFont="1" applyBorder="1"/>
    <xf numFmtId="0" fontId="5" fillId="0" borderId="0" xfId="0" applyFont="1" applyBorder="1" applyAlignment="1">
      <alignment horizontal="left" vertical="top" wrapText="1"/>
    </xf>
    <xf numFmtId="0" fontId="3" fillId="0" borderId="0" xfId="0" applyFont="1" applyAlignment="1">
      <alignment vertical="top"/>
    </xf>
    <xf numFmtId="0" fontId="1" fillId="0" borderId="0" xfId="0" applyFont="1" applyAlignment="1">
      <alignment vertical="top"/>
    </xf>
    <xf numFmtId="0" fontId="1" fillId="0" borderId="2" xfId="0" applyFont="1" applyBorder="1" applyAlignment="1">
      <alignment vertical="top" wrapText="1"/>
    </xf>
    <xf numFmtId="0" fontId="6" fillId="0" borderId="0" xfId="0" applyFont="1" applyAlignment="1">
      <alignment vertical="top"/>
    </xf>
    <xf numFmtId="0" fontId="6" fillId="0" borderId="2" xfId="0" applyFont="1" applyBorder="1" applyAlignment="1">
      <alignment vertical="top" wrapText="1"/>
    </xf>
    <xf numFmtId="0" fontId="5" fillId="0" borderId="5" xfId="0" applyFont="1" applyBorder="1" applyAlignment="1">
      <alignment vertical="top" wrapText="1"/>
    </xf>
    <xf numFmtId="0" fontId="5" fillId="0" borderId="9" xfId="0" applyFont="1" applyBorder="1" applyAlignment="1">
      <alignment vertical="top" wrapText="1"/>
    </xf>
    <xf numFmtId="0" fontId="8" fillId="0" borderId="0" xfId="0" applyFont="1" applyAlignment="1">
      <alignment horizontal="left" vertical="top" wrapText="1"/>
    </xf>
    <xf numFmtId="0" fontId="5" fillId="0" borderId="2"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top" wrapText="1"/>
    </xf>
    <xf numFmtId="0" fontId="19" fillId="0" borderId="0" xfId="0" applyFont="1"/>
    <xf numFmtId="0" fontId="21" fillId="0" borderId="0" xfId="2" applyAlignment="1" applyProtection="1"/>
    <xf numFmtId="0" fontId="6" fillId="0" borderId="6" xfId="0" applyFont="1" applyBorder="1" applyAlignment="1">
      <alignment horizontal="left" vertical="top" wrapText="1"/>
    </xf>
    <xf numFmtId="0" fontId="6" fillId="0" borderId="2" xfId="0" applyFont="1" applyBorder="1"/>
    <xf numFmtId="0" fontId="23" fillId="0" borderId="2" xfId="0" applyFont="1" applyFill="1" applyBorder="1" applyAlignment="1">
      <alignment horizontal="left" vertical="center" wrapText="1"/>
    </xf>
    <xf numFmtId="0" fontId="23" fillId="0" borderId="2" xfId="0" applyFont="1" applyBorder="1" applyAlignment="1">
      <alignment horizontal="left" vertical="center" wrapText="1"/>
    </xf>
    <xf numFmtId="0" fontId="6" fillId="0" borderId="2" xfId="0" applyFont="1" applyFill="1" applyBorder="1" applyAlignment="1">
      <alignment vertical="center"/>
    </xf>
    <xf numFmtId="0" fontId="5" fillId="0" borderId="2" xfId="0" applyFont="1" applyBorder="1"/>
    <xf numFmtId="0" fontId="6" fillId="0" borderId="2" xfId="0" applyFont="1" applyBorder="1" applyAlignment="1">
      <alignment wrapText="1"/>
    </xf>
    <xf numFmtId="0" fontId="16" fillId="0" borderId="2" xfId="0" applyFont="1" applyFill="1" applyBorder="1" applyAlignment="1">
      <alignment horizontal="left" vertical="top" wrapText="1"/>
    </xf>
    <xf numFmtId="0" fontId="16" fillId="0" borderId="2" xfId="0" applyFont="1" applyBorder="1" applyAlignment="1">
      <alignment horizontal="left" vertical="top" wrapText="1"/>
    </xf>
    <xf numFmtId="0" fontId="17" fillId="0" borderId="2" xfId="0" applyFont="1" applyFill="1" applyBorder="1" applyAlignment="1">
      <alignment vertical="top" wrapText="1"/>
    </xf>
    <xf numFmtId="0" fontId="17" fillId="0" borderId="2" xfId="0" applyFont="1" applyBorder="1" applyAlignment="1">
      <alignment vertical="top" wrapText="1"/>
    </xf>
    <xf numFmtId="0" fontId="2" fillId="2"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9" xfId="0" applyFont="1" applyBorder="1" applyAlignment="1">
      <alignment vertical="top" wrapText="1"/>
    </xf>
    <xf numFmtId="0" fontId="2" fillId="0" borderId="11" xfId="0" applyFont="1" applyFill="1" applyBorder="1" applyAlignment="1">
      <alignment horizontal="left" vertical="top" wrapText="1"/>
    </xf>
    <xf numFmtId="0" fontId="5" fillId="0" borderId="5" xfId="0" applyFont="1" applyFill="1" applyBorder="1" applyAlignment="1">
      <alignment horizontal="left" vertical="top" wrapText="1"/>
    </xf>
    <xf numFmtId="0" fontId="1" fillId="34" borderId="2" xfId="0" applyFont="1" applyFill="1" applyBorder="1" applyAlignment="1">
      <alignment vertical="center" wrapText="1"/>
    </xf>
    <xf numFmtId="0" fontId="1" fillId="34" borderId="2" xfId="0" applyFont="1" applyFill="1" applyBorder="1" applyAlignment="1">
      <alignment horizontal="center" vertical="center"/>
    </xf>
    <xf numFmtId="0" fontId="2" fillId="34" borderId="2" xfId="0" applyFont="1" applyFill="1" applyBorder="1" applyAlignment="1">
      <alignment horizontal="center" vertical="center" wrapText="1"/>
    </xf>
    <xf numFmtId="0" fontId="1" fillId="34" borderId="2" xfId="0" applyFont="1" applyFill="1" applyBorder="1" applyAlignment="1">
      <alignment horizontal="center" vertical="center" wrapText="1"/>
    </xf>
    <xf numFmtId="0" fontId="40" fillId="34" borderId="3" xfId="0" applyFont="1" applyFill="1" applyBorder="1" applyAlignment="1">
      <alignment horizontal="center" vertical="center" wrapText="1"/>
    </xf>
    <xf numFmtId="0" fontId="1" fillId="34" borderId="2" xfId="0" applyFont="1" applyFill="1" applyBorder="1" applyAlignment="1">
      <alignment horizontal="left" vertical="center" wrapText="1"/>
    </xf>
    <xf numFmtId="0" fontId="2" fillId="34" borderId="2" xfId="0" applyFont="1" applyFill="1" applyBorder="1" applyAlignment="1">
      <alignment horizontal="left" vertical="center" wrapText="1"/>
    </xf>
    <xf numFmtId="0" fontId="1" fillId="34" borderId="3" xfId="0" applyFont="1" applyFill="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34" borderId="8" xfId="0" applyFont="1" applyFill="1" applyBorder="1" applyAlignment="1">
      <alignment vertical="center" wrapText="1"/>
    </xf>
    <xf numFmtId="0" fontId="1" fillId="34" borderId="9" xfId="0" applyFont="1" applyFill="1" applyBorder="1" applyAlignment="1">
      <alignment vertical="center" wrapText="1"/>
    </xf>
    <xf numFmtId="0" fontId="1" fillId="34" borderId="7" xfId="0" applyFont="1" applyFill="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10" fontId="1" fillId="34" borderId="9" xfId="0" applyNumberFormat="1" applyFont="1" applyFill="1" applyBorder="1" applyAlignment="1">
      <alignment vertical="center"/>
    </xf>
    <xf numFmtId="10" fontId="1" fillId="34" borderId="8" xfId="0" applyNumberFormat="1" applyFont="1" applyFill="1" applyBorder="1" applyAlignment="1">
      <alignment vertical="center"/>
    </xf>
    <xf numFmtId="10" fontId="1" fillId="34" borderId="2" xfId="0" applyNumberFormat="1" applyFont="1" applyFill="1" applyBorder="1" applyAlignment="1">
      <alignment horizontal="center" vertical="center" wrapText="1"/>
    </xf>
    <xf numFmtId="0" fontId="1" fillId="34" borderId="9" xfId="0" applyFont="1" applyFill="1" applyBorder="1" applyAlignment="1">
      <alignment horizontal="center" vertical="center" wrapText="1"/>
    </xf>
    <xf numFmtId="10" fontId="1" fillId="34" borderId="1" xfId="0" applyNumberFormat="1" applyFont="1" applyFill="1" applyBorder="1" applyAlignment="1">
      <alignment horizontal="center" vertical="center" wrapText="1"/>
    </xf>
    <xf numFmtId="0" fontId="1" fillId="34" borderId="7" xfId="0" applyFont="1" applyFill="1" applyBorder="1" applyAlignment="1">
      <alignment vertical="center"/>
    </xf>
    <xf numFmtId="10" fontId="1" fillId="34" borderId="7" xfId="0" applyNumberFormat="1" applyFont="1" applyFill="1" applyBorder="1" applyAlignment="1">
      <alignment vertical="center"/>
    </xf>
    <xf numFmtId="10" fontId="1" fillId="34" borderId="3" xfId="0" applyNumberFormat="1" applyFont="1" applyFill="1" applyBorder="1" applyAlignment="1">
      <alignment horizontal="center" vertical="center" wrapText="1"/>
    </xf>
    <xf numFmtId="2" fontId="1" fillId="34" borderId="7" xfId="0" applyNumberFormat="1" applyFont="1" applyFill="1" applyBorder="1" applyAlignment="1">
      <alignment vertical="center"/>
    </xf>
    <xf numFmtId="2" fontId="40" fillId="34" borderId="7" xfId="0" applyNumberFormat="1" applyFont="1" applyFill="1" applyBorder="1" applyAlignment="1">
      <alignment horizontal="center" vertical="center" wrapText="1"/>
    </xf>
    <xf numFmtId="0" fontId="1" fillId="34" borderId="0" xfId="0" applyFont="1" applyFill="1" applyAlignment="1">
      <alignment vertical="center" wrapText="1"/>
    </xf>
    <xf numFmtId="0" fontId="1" fillId="0" borderId="0" xfId="0" applyFont="1" applyFill="1"/>
    <xf numFmtId="4" fontId="1" fillId="34" borderId="7" xfId="0" applyNumberFormat="1" applyFont="1" applyFill="1" applyBorder="1" applyAlignment="1">
      <alignment vertical="center"/>
    </xf>
    <xf numFmtId="4" fontId="1" fillId="34" borderId="1" xfId="0" applyNumberFormat="1" applyFont="1" applyFill="1" applyBorder="1" applyAlignment="1">
      <alignment vertical="center"/>
    </xf>
    <xf numFmtId="4" fontId="1" fillId="34" borderId="2" xfId="0" applyNumberFormat="1" applyFont="1" applyFill="1" applyBorder="1" applyAlignment="1">
      <alignment vertical="center"/>
    </xf>
    <xf numFmtId="4" fontId="1" fillId="34" borderId="3" xfId="0" applyNumberFormat="1" applyFont="1" applyFill="1" applyBorder="1" applyAlignment="1">
      <alignment vertical="center"/>
    </xf>
    <xf numFmtId="0" fontId="40" fillId="34" borderId="2" xfId="0" applyFont="1" applyFill="1" applyBorder="1" applyAlignment="1">
      <alignment horizontal="center" vertical="center" wrapText="1"/>
    </xf>
    <xf numFmtId="0" fontId="2" fillId="0" borderId="2" xfId="0" applyFont="1" applyFill="1" applyBorder="1" applyAlignment="1">
      <alignment horizontal="center" vertical="top" wrapText="1"/>
    </xf>
    <xf numFmtId="2" fontId="1" fillId="34" borderId="9" xfId="0" applyNumberFormat="1" applyFont="1" applyFill="1" applyBorder="1" applyAlignment="1">
      <alignment horizontal="center" vertical="center" wrapText="1"/>
    </xf>
    <xf numFmtId="0" fontId="1" fillId="0" borderId="2" xfId="0" applyFont="1" applyBorder="1" applyAlignment="1">
      <alignment vertical="center"/>
    </xf>
    <xf numFmtId="4" fontId="1" fillId="34" borderId="3" xfId="0" applyNumberFormat="1" applyFont="1" applyFill="1" applyBorder="1" applyAlignment="1">
      <alignment vertical="center" wrapText="1"/>
    </xf>
    <xf numFmtId="4" fontId="1" fillId="34" borderId="7" xfId="0" applyNumberFormat="1" applyFont="1" applyFill="1" applyBorder="1" applyAlignment="1">
      <alignment vertical="center" wrapText="1"/>
    </xf>
    <xf numFmtId="4" fontId="1" fillId="34" borderId="1" xfId="0" applyNumberFormat="1" applyFont="1" applyFill="1" applyBorder="1" applyAlignment="1">
      <alignment vertical="center" wrapText="1"/>
    </xf>
    <xf numFmtId="4" fontId="1" fillId="34" borderId="9" xfId="0" applyNumberFormat="1" applyFont="1" applyFill="1" applyBorder="1" applyAlignment="1">
      <alignment vertical="center" wrapText="1"/>
    </xf>
    <xf numFmtId="4" fontId="1" fillId="34" borderId="7" xfId="0" applyNumberFormat="1" applyFont="1" applyFill="1" applyBorder="1" applyAlignment="1">
      <alignment horizontal="right" vertical="center" wrapText="1"/>
    </xf>
    <xf numFmtId="4" fontId="1" fillId="34" borderId="8" xfId="0" applyNumberFormat="1" applyFont="1" applyFill="1" applyBorder="1" applyAlignment="1">
      <alignment vertical="center" wrapText="1"/>
    </xf>
    <xf numFmtId="4" fontId="1" fillId="34" borderId="2" xfId="0" applyNumberFormat="1" applyFont="1" applyFill="1" applyBorder="1" applyAlignment="1">
      <alignment vertical="center" wrapText="1"/>
    </xf>
    <xf numFmtId="0" fontId="1" fillId="34" borderId="8" xfId="0" applyFont="1" applyFill="1" applyBorder="1" applyAlignment="1">
      <alignment horizontal="center" vertical="center" wrapText="1"/>
    </xf>
    <xf numFmtId="0" fontId="1" fillId="34" borderId="2" xfId="0" applyFont="1" applyFill="1" applyBorder="1" applyAlignment="1">
      <alignment horizontal="left" vertical="top" wrapText="1"/>
    </xf>
    <xf numFmtId="4" fontId="1" fillId="34" borderId="7" xfId="0" applyNumberFormat="1" applyFont="1" applyFill="1" applyBorder="1" applyAlignment="1">
      <alignment horizontal="center" vertical="center" wrapText="1"/>
    </xf>
    <xf numFmtId="4" fontId="1" fillId="34" borderId="3" xfId="0" applyNumberFormat="1" applyFont="1" applyFill="1" applyBorder="1" applyAlignment="1">
      <alignment horizontal="center" vertical="center" wrapText="1"/>
    </xf>
    <xf numFmtId="0" fontId="1" fillId="34" borderId="7" xfId="0" applyFont="1" applyFill="1" applyBorder="1" applyAlignment="1">
      <alignment horizontal="center" vertical="center" wrapText="1"/>
    </xf>
    <xf numFmtId="0" fontId="2"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2" fontId="1" fillId="0" borderId="0" xfId="0" applyNumberFormat="1" applyFont="1"/>
    <xf numFmtId="3" fontId="41" fillId="35" borderId="0" xfId="0" applyNumberFormat="1" applyFont="1" applyFill="1" applyAlignment="1"/>
    <xf numFmtId="0" fontId="6" fillId="0" borderId="5" xfId="0" applyFont="1" applyFill="1" applyBorder="1" applyAlignment="1">
      <alignment vertical="center"/>
    </xf>
    <xf numFmtId="0" fontId="1" fillId="0" borderId="24" xfId="0" applyFont="1" applyFill="1" applyBorder="1" applyAlignment="1">
      <alignment vertical="center" wrapText="1"/>
    </xf>
    <xf numFmtId="0" fontId="5" fillId="0" borderId="24" xfId="0" applyFont="1" applyFill="1" applyBorder="1" applyAlignment="1">
      <alignment vertical="top" wrapText="1"/>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3" fillId="0" borderId="0" xfId="0" applyFont="1" applyAlignment="1">
      <alignment horizontal="left" vertical="top"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8" fillId="0" borderId="0" xfId="0" applyFont="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5" fillId="0" borderId="2" xfId="0" applyFont="1" applyBorder="1" applyAlignment="1">
      <alignment vertical="top" wrapText="1"/>
    </xf>
    <xf numFmtId="0" fontId="2"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8" fillId="0" borderId="0" xfId="0" applyFont="1" applyAlignment="1">
      <alignment horizontal="left" vertical="top"/>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0" fontId="2" fillId="0" borderId="5"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0" fontId="6" fillId="0" borderId="5" xfId="0" applyFont="1" applyBorder="1" applyAlignment="1">
      <alignment horizontal="center" vertical="top" wrapText="1"/>
    </xf>
    <xf numFmtId="0" fontId="6" fillId="0" borderId="11" xfId="0" applyFont="1" applyBorder="1" applyAlignment="1">
      <alignment horizontal="center" vertical="top" wrapText="1"/>
    </xf>
    <xf numFmtId="0" fontId="6" fillId="0" borderId="9" xfId="0" applyFont="1" applyBorder="1" applyAlignment="1">
      <alignment horizontal="center" vertical="top" wrapText="1"/>
    </xf>
    <xf numFmtId="0" fontId="4" fillId="0" borderId="5" xfId="0" applyFont="1" applyBorder="1" applyAlignment="1">
      <alignment horizontal="center" vertical="top" wrapText="1"/>
    </xf>
    <xf numFmtId="0" fontId="4" fillId="0" borderId="9" xfId="0" applyFont="1" applyBorder="1" applyAlignment="1">
      <alignment horizontal="center" vertical="top" wrapText="1"/>
    </xf>
    <xf numFmtId="0" fontId="2" fillId="0" borderId="11"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9" xfId="0" applyFont="1" applyFill="1" applyBorder="1" applyAlignment="1">
      <alignment horizontal="left" vertical="top" wrapText="1"/>
    </xf>
    <xf numFmtId="0" fontId="1" fillId="0" borderId="2" xfId="0" applyFont="1" applyFill="1" applyBorder="1" applyAlignment="1">
      <alignment horizontal="center" vertical="center"/>
    </xf>
    <xf numFmtId="2" fontId="1" fillId="0" borderId="9"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0" borderId="10"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cellXfs>
  <cellStyles count="44">
    <cellStyle name="20% - Cor1" xfId="21" builtinId="30" customBuiltin="1"/>
    <cellStyle name="20% - Cor2" xfId="25" builtinId="34" customBuiltin="1"/>
    <cellStyle name="20% - Cor3" xfId="29" builtinId="38" customBuiltin="1"/>
    <cellStyle name="20% - Cor4" xfId="33" builtinId="42" customBuiltin="1"/>
    <cellStyle name="20% - Cor5" xfId="37" builtinId="46" customBuiltin="1"/>
    <cellStyle name="20% - Cor6" xfId="41" builtinId="50" customBuiltin="1"/>
    <cellStyle name="40% - Cor1" xfId="22" builtinId="31" customBuiltin="1"/>
    <cellStyle name="40% - Cor2" xfId="26" builtinId="35" customBuiltin="1"/>
    <cellStyle name="40% - Cor3" xfId="30" builtinId="39" customBuiltin="1"/>
    <cellStyle name="40% - Cor4" xfId="34" builtinId="43" customBuiltin="1"/>
    <cellStyle name="40% - Cor5" xfId="38" builtinId="47" customBuiltin="1"/>
    <cellStyle name="40% - Cor6" xfId="42" builtinId="51" customBuiltin="1"/>
    <cellStyle name="60% - Cor1" xfId="23" builtinId="32" customBuiltin="1"/>
    <cellStyle name="60% - Cor2" xfId="27" builtinId="36" customBuiltin="1"/>
    <cellStyle name="60% - Cor3" xfId="31" builtinId="40" customBuiltin="1"/>
    <cellStyle name="60% - Cor4" xfId="35" builtinId="44" customBuiltin="1"/>
    <cellStyle name="60% - Cor5" xfId="39" builtinId="48" customBuiltin="1"/>
    <cellStyle name="60% - Cor6" xfId="43" builtinId="52" customBuiltin="1"/>
    <cellStyle name="Cabeçalho 1" xfId="4" builtinId="16" customBuiltin="1"/>
    <cellStyle name="Cabeçalho 2" xfId="5" builtinId="17" customBuiltin="1"/>
    <cellStyle name="Cabeçalho 3" xfId="6" builtinId="18" customBuiltin="1"/>
    <cellStyle name="Cabeçalho 4" xfId="7" builtinId="19" customBuiltin="1"/>
    <cellStyle name="Cálculo" xfId="13" builtinId="22" customBuiltin="1"/>
    <cellStyle name="Célula Ligada" xfId="14" builtinId="24" customBuiltin="1"/>
    <cellStyle name="Cor1" xfId="20" builtinId="29" customBuiltin="1"/>
    <cellStyle name="Cor2" xfId="24" builtinId="33" customBuiltin="1"/>
    <cellStyle name="Cor3" xfId="28" builtinId="37" customBuiltin="1"/>
    <cellStyle name="Cor4" xfId="32" builtinId="41" customBuiltin="1"/>
    <cellStyle name="Cor5" xfId="36" builtinId="45" customBuiltin="1"/>
    <cellStyle name="Cor6" xfId="40" builtinId="49" customBuiltin="1"/>
    <cellStyle name="Correcto" xfId="8" builtinId="26" customBuiltin="1"/>
    <cellStyle name="Entrada" xfId="11" builtinId="20" customBuiltin="1"/>
    <cellStyle name="Hiperligação" xfId="2" builtinId="8"/>
    <cellStyle name="Incorrecto" xfId="9" builtinId="27" customBuiltin="1"/>
    <cellStyle name="Neutro" xfId="10" builtinId="28" customBuiltin="1"/>
    <cellStyle name="Normal" xfId="0" builtinId="0"/>
    <cellStyle name="Normal 2" xfId="1"/>
    <cellStyle name="Nota" xfId="17" builtinId="10" customBuiltin="1"/>
    <cellStyle name="Saída" xfId="12" builtinId="21" customBuiltin="1"/>
    <cellStyle name="Texto de Aviso" xfId="16" builtinId="11" customBuiltin="1"/>
    <cellStyle name="Texto Explicativo" xfId="18" builtinId="53" customBuiltin="1"/>
    <cellStyle name="Título" xfId="3" builtinId="15" customBuiltin="1"/>
    <cellStyle name="Total" xfId="19" builtinId="25" customBuiltin="1"/>
    <cellStyle name="Verificar Célula" xfId="1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2" sqref="A2"/>
    </sheetView>
  </sheetViews>
  <sheetFormatPr defaultRowHeight="15" x14ac:dyDescent="0.25"/>
  <sheetData>
    <row r="1" spans="1:2" x14ac:dyDescent="0.25">
      <c r="A1" s="129" t="s">
        <v>866</v>
      </c>
      <c r="B1" s="129"/>
    </row>
    <row r="3" spans="1:2" x14ac:dyDescent="0.25">
      <c r="A3" t="s">
        <v>867</v>
      </c>
    </row>
    <row r="4" spans="1:2" x14ac:dyDescent="0.25">
      <c r="A4" s="130">
        <v>1</v>
      </c>
    </row>
    <row r="5" spans="1:2" x14ac:dyDescent="0.25">
      <c r="A5" s="130">
        <v>2</v>
      </c>
    </row>
    <row r="6" spans="1:2" x14ac:dyDescent="0.25">
      <c r="A6" s="130">
        <v>3</v>
      </c>
    </row>
    <row r="7" spans="1:2" x14ac:dyDescent="0.25">
      <c r="A7" s="130">
        <v>4</v>
      </c>
    </row>
    <row r="8" spans="1:2" x14ac:dyDescent="0.25">
      <c r="A8" s="130">
        <v>5</v>
      </c>
    </row>
    <row r="9" spans="1:2" x14ac:dyDescent="0.25">
      <c r="A9" s="130">
        <v>6</v>
      </c>
    </row>
    <row r="10" spans="1:2" x14ac:dyDescent="0.25">
      <c r="A10" s="130">
        <v>7</v>
      </c>
    </row>
    <row r="11" spans="1:2" x14ac:dyDescent="0.25">
      <c r="A11" s="130">
        <v>8</v>
      </c>
    </row>
    <row r="12" spans="1:2" x14ac:dyDescent="0.25">
      <c r="A12" s="130">
        <v>9</v>
      </c>
    </row>
    <row r="13" spans="1:2" x14ac:dyDescent="0.25">
      <c r="A13" s="130">
        <v>10</v>
      </c>
    </row>
    <row r="14" spans="1:2" x14ac:dyDescent="0.25">
      <c r="A14" s="130">
        <v>11</v>
      </c>
    </row>
    <row r="15" spans="1:2" x14ac:dyDescent="0.25">
      <c r="A15" s="130">
        <v>12</v>
      </c>
    </row>
    <row r="16" spans="1:2" x14ac:dyDescent="0.25">
      <c r="A16" s="130">
        <v>13</v>
      </c>
    </row>
    <row r="17" spans="1:1" x14ac:dyDescent="0.25">
      <c r="A17" s="130">
        <v>14</v>
      </c>
    </row>
    <row r="18" spans="1:1" x14ac:dyDescent="0.25">
      <c r="A18" s="130">
        <v>15</v>
      </c>
    </row>
    <row r="19" spans="1:1" x14ac:dyDescent="0.25">
      <c r="A19" s="130">
        <v>16</v>
      </c>
    </row>
    <row r="20" spans="1:1" x14ac:dyDescent="0.25">
      <c r="A20" s="130">
        <v>17</v>
      </c>
    </row>
  </sheetData>
  <hyperlinks>
    <hyperlink ref="A4" location="'ODS 1'!A1" display="'ODS 1'!A1"/>
    <hyperlink ref="A5" location="'ODS 2'!A1" display="'ODS 2'!A1"/>
    <hyperlink ref="A6" location="'ODS 3'!A1" display="'ODS 3'!A1"/>
    <hyperlink ref="A7" location="'ODS 4'!A1" display="'ODS 4'!A1"/>
    <hyperlink ref="A8" location="'ODS 5'!A1" display="'ODS 5'!A1"/>
    <hyperlink ref="A9" location="'ODS 6'!A1" display="'ODS 6'!A1"/>
    <hyperlink ref="A10" location="'ODS 7'!A1" display="'ODS 7'!A1"/>
    <hyperlink ref="A11" location="'ODS 8'!A1" display="'ODS 8'!A1"/>
    <hyperlink ref="A12" location="'ODS 9'!A1" display="'ODS 9'!A1"/>
    <hyperlink ref="A13" location="'ODS 10'!A1" display="'ODS 10'!A1"/>
    <hyperlink ref="A14" location="'ODS 11'!A1" display="'ODS 11'!A1"/>
    <hyperlink ref="A15" location="'ODS 12'!A1" display="'ODS 12'!A1"/>
    <hyperlink ref="A16" location="'ODS 13'!A1" display="'ODS 13'!A1"/>
    <hyperlink ref="A17" location="'ODS 14'!A1" display="'ODS 14'!A1"/>
    <hyperlink ref="A18" location="'ODS 15'!A1" display="'ODS 15'!A1"/>
    <hyperlink ref="A19" location="'ODS 16'!A1" display="'ODS 16'!A1"/>
    <hyperlink ref="A20" location="'ODS 17'!A1" display="'ODS 17'!A1"/>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
  <sheetViews>
    <sheetView topLeftCell="F1" workbookViewId="0">
      <pane ySplit="6" topLeftCell="A16" activePane="bottomLeft" state="frozen"/>
      <selection pane="bottomLeft" activeCell="G16" sqref="G16"/>
    </sheetView>
  </sheetViews>
  <sheetFormatPr defaultColWidth="8.85546875" defaultRowHeight="12.75" x14ac:dyDescent="0.2"/>
  <cols>
    <col min="1" max="1" width="3.28515625" style="1" customWidth="1"/>
    <col min="2" max="2" width="43.85546875" style="60" customWidth="1"/>
    <col min="3" max="3" width="43.7109375" style="60" customWidth="1"/>
    <col min="4" max="4" width="33.7109375" style="1" customWidth="1"/>
    <col min="5" max="5" width="8.7109375" style="1" customWidth="1"/>
    <col min="6" max="6" width="12" style="1" customWidth="1"/>
    <col min="7" max="7" width="9.42578125" style="1" customWidth="1"/>
    <col min="8" max="13" width="10.140625" style="1" bestFit="1" customWidth="1"/>
    <col min="14" max="14" width="8.85546875" style="1"/>
    <col min="15" max="15" width="33.7109375" style="60" customWidth="1"/>
    <col min="16" max="16" width="43.7109375" style="113" customWidth="1"/>
    <col min="17" max="17" width="43.85546875" style="114" customWidth="1"/>
    <col min="18" max="16384" width="8.85546875" style="1"/>
  </cols>
  <sheetData>
    <row r="1" spans="2:17" ht="13.5" customHeight="1" x14ac:dyDescent="0.2"/>
    <row r="2" spans="2:17" ht="12" customHeight="1" x14ac:dyDescent="0.2">
      <c r="B2" s="81" t="s">
        <v>473</v>
      </c>
      <c r="C2" s="82"/>
      <c r="D2" s="59"/>
      <c r="E2" s="59"/>
      <c r="F2" s="57"/>
      <c r="G2" s="9"/>
      <c r="H2" s="9"/>
      <c r="I2" s="9"/>
      <c r="J2" s="9"/>
      <c r="K2" s="9"/>
      <c r="L2" s="9"/>
      <c r="M2" s="9"/>
      <c r="Q2" s="113"/>
    </row>
    <row r="3" spans="2:17" ht="12" customHeight="1" x14ac:dyDescent="0.2">
      <c r="B3" s="230" t="s">
        <v>433</v>
      </c>
      <c r="C3" s="230"/>
      <c r="D3" s="230"/>
      <c r="E3" s="57"/>
      <c r="F3" s="57"/>
      <c r="G3" s="9"/>
      <c r="H3" s="9"/>
      <c r="I3" s="9"/>
      <c r="J3" s="9"/>
      <c r="K3" s="9"/>
      <c r="L3" s="9"/>
      <c r="M3" s="9"/>
      <c r="Q3" s="113"/>
    </row>
    <row r="4" spans="2:17" ht="13.5" thickBot="1" x14ac:dyDescent="0.25"/>
    <row r="5" spans="2:17" ht="27.6"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39" t="s">
        <v>3</v>
      </c>
      <c r="Q5" s="239" t="s">
        <v>5</v>
      </c>
    </row>
    <row r="6" spans="2:17" ht="13.5" thickBot="1" x14ac:dyDescent="0.25">
      <c r="B6" s="216"/>
      <c r="C6" s="216"/>
      <c r="D6" s="216"/>
      <c r="E6" s="216"/>
      <c r="F6" s="216"/>
      <c r="G6" s="216"/>
      <c r="H6" s="55">
        <v>2010</v>
      </c>
      <c r="I6" s="55">
        <v>2011</v>
      </c>
      <c r="J6" s="55">
        <v>2012</v>
      </c>
      <c r="K6" s="4">
        <v>2013</v>
      </c>
      <c r="L6" s="56">
        <v>2014</v>
      </c>
      <c r="M6" s="56">
        <v>2015</v>
      </c>
      <c r="N6" s="56">
        <v>2016</v>
      </c>
      <c r="O6" s="223"/>
      <c r="P6" s="240"/>
      <c r="Q6" s="240"/>
    </row>
    <row r="7" spans="2:17" ht="47.25" hidden="1" customHeight="1" thickBot="1" x14ac:dyDescent="0.25">
      <c r="B7" s="228" t="s">
        <v>453</v>
      </c>
      <c r="C7" s="8" t="s">
        <v>454</v>
      </c>
      <c r="D7" s="74"/>
      <c r="E7" s="74"/>
      <c r="F7" s="8"/>
      <c r="G7" s="74"/>
      <c r="H7" s="74"/>
      <c r="I7" s="74"/>
      <c r="J7" s="74"/>
      <c r="K7" s="74"/>
      <c r="L7" s="74"/>
      <c r="M7" s="74"/>
      <c r="N7" s="74"/>
      <c r="O7" s="133"/>
      <c r="P7" s="92" t="s">
        <v>447</v>
      </c>
      <c r="Q7" s="241" t="s">
        <v>434</v>
      </c>
    </row>
    <row r="8" spans="2:17" ht="33" hidden="1" customHeight="1" thickBot="1" x14ac:dyDescent="0.25">
      <c r="B8" s="228"/>
      <c r="C8" s="8" t="s">
        <v>455</v>
      </c>
      <c r="D8" s="75"/>
      <c r="E8" s="61"/>
      <c r="F8" s="23"/>
      <c r="G8" s="61"/>
      <c r="H8" s="74"/>
      <c r="I8" s="74"/>
      <c r="J8" s="74"/>
      <c r="K8" s="74"/>
      <c r="L8" s="74"/>
      <c r="M8" s="74"/>
      <c r="N8" s="74"/>
      <c r="O8" s="133"/>
      <c r="P8" s="92" t="s">
        <v>448</v>
      </c>
      <c r="Q8" s="241"/>
    </row>
    <row r="9" spans="2:17" ht="43.5" hidden="1" customHeight="1" thickBot="1" x14ac:dyDescent="0.25">
      <c r="B9" s="228" t="s">
        <v>456</v>
      </c>
      <c r="C9" s="8" t="s">
        <v>458</v>
      </c>
      <c r="D9" s="74"/>
      <c r="E9" s="74"/>
      <c r="F9" s="8"/>
      <c r="G9" s="74"/>
      <c r="H9" s="74"/>
      <c r="I9" s="74"/>
      <c r="J9" s="74"/>
      <c r="K9" s="74"/>
      <c r="L9" s="74"/>
      <c r="M9" s="74"/>
      <c r="N9" s="74"/>
      <c r="O9" s="133"/>
      <c r="P9" s="92" t="s">
        <v>449</v>
      </c>
      <c r="Q9" s="241" t="s">
        <v>435</v>
      </c>
    </row>
    <row r="10" spans="2:17" ht="43.5" hidden="1" customHeight="1" thickBot="1" x14ac:dyDescent="0.25">
      <c r="B10" s="228"/>
      <c r="C10" s="8" t="s">
        <v>457</v>
      </c>
      <c r="D10" s="75"/>
      <c r="E10" s="61"/>
      <c r="F10" s="23"/>
      <c r="G10" s="61"/>
      <c r="H10" s="74"/>
      <c r="I10" s="74"/>
      <c r="J10" s="74"/>
      <c r="K10" s="74"/>
      <c r="L10" s="74"/>
      <c r="M10" s="74"/>
      <c r="N10" s="74"/>
      <c r="O10" s="133"/>
      <c r="P10" s="92" t="s">
        <v>450</v>
      </c>
      <c r="Q10" s="241"/>
    </row>
    <row r="11" spans="2:17" ht="26.25" hidden="1" customHeight="1" thickBot="1" x14ac:dyDescent="0.25">
      <c r="B11" s="228" t="s">
        <v>459</v>
      </c>
      <c r="C11" s="8" t="s">
        <v>460</v>
      </c>
      <c r="D11" s="74"/>
      <c r="E11" s="74"/>
      <c r="F11" s="8"/>
      <c r="G11" s="74"/>
      <c r="H11" s="74"/>
      <c r="I11" s="74"/>
      <c r="J11" s="74"/>
      <c r="K11" s="74"/>
      <c r="L11" s="74"/>
      <c r="M11" s="74"/>
      <c r="N11" s="74"/>
      <c r="O11" s="133"/>
      <c r="P11" s="92" t="s">
        <v>451</v>
      </c>
      <c r="Q11" s="241" t="s">
        <v>436</v>
      </c>
    </row>
    <row r="12" spans="2:17" ht="40.5" hidden="1" customHeight="1" thickBot="1" x14ac:dyDescent="0.25">
      <c r="B12" s="228"/>
      <c r="C12" s="8" t="s">
        <v>461</v>
      </c>
      <c r="D12" s="75"/>
      <c r="E12" s="61"/>
      <c r="F12" s="23"/>
      <c r="G12" s="61"/>
      <c r="H12" s="74"/>
      <c r="I12" s="74"/>
      <c r="J12" s="74"/>
      <c r="K12" s="74"/>
      <c r="L12" s="74"/>
      <c r="M12" s="74"/>
      <c r="N12" s="74"/>
      <c r="O12" s="133"/>
      <c r="P12" s="92" t="s">
        <v>452</v>
      </c>
      <c r="Q12" s="241"/>
    </row>
    <row r="13" spans="2:17" ht="90" hidden="1" thickBot="1" x14ac:dyDescent="0.25">
      <c r="B13" s="8" t="s">
        <v>462</v>
      </c>
      <c r="C13" s="8" t="s">
        <v>463</v>
      </c>
      <c r="D13" s="75"/>
      <c r="E13" s="61"/>
      <c r="F13" s="23"/>
      <c r="G13" s="61"/>
      <c r="H13" s="74"/>
      <c r="I13" s="74"/>
      <c r="J13" s="74"/>
      <c r="K13" s="74"/>
      <c r="L13" s="74"/>
      <c r="M13" s="74"/>
      <c r="N13" s="74"/>
      <c r="O13" s="133"/>
      <c r="P13" s="92" t="s">
        <v>863</v>
      </c>
      <c r="Q13" s="92" t="s">
        <v>437</v>
      </c>
    </row>
    <row r="14" spans="2:17" ht="66" hidden="1" customHeight="1" thickBot="1" x14ac:dyDescent="0.25">
      <c r="B14" s="228" t="s">
        <v>464</v>
      </c>
      <c r="C14" s="8" t="s">
        <v>465</v>
      </c>
      <c r="D14" s="74"/>
      <c r="E14" s="74"/>
      <c r="F14" s="8"/>
      <c r="G14" s="74"/>
      <c r="H14" s="74"/>
      <c r="I14" s="74"/>
      <c r="J14" s="74"/>
      <c r="K14" s="74"/>
      <c r="L14" s="74"/>
      <c r="M14" s="74"/>
      <c r="N14" s="74"/>
      <c r="O14" s="133"/>
      <c r="P14" s="92" t="s">
        <v>445</v>
      </c>
      <c r="Q14" s="241" t="s">
        <v>438</v>
      </c>
    </row>
    <row r="15" spans="2:17" ht="56.25" hidden="1" customHeight="1" thickBot="1" x14ac:dyDescent="0.25">
      <c r="B15" s="228"/>
      <c r="C15" s="8" t="s">
        <v>466</v>
      </c>
      <c r="D15" s="75"/>
      <c r="E15" s="61"/>
      <c r="F15" s="23"/>
      <c r="G15" s="61"/>
      <c r="H15" s="74"/>
      <c r="I15" s="74"/>
      <c r="J15" s="74"/>
      <c r="K15" s="74"/>
      <c r="L15" s="74"/>
      <c r="M15" s="74"/>
      <c r="N15" s="74"/>
      <c r="O15" s="133"/>
      <c r="P15" s="92" t="s">
        <v>446</v>
      </c>
      <c r="Q15" s="241"/>
    </row>
    <row r="16" spans="2:17" ht="93.75" customHeight="1" thickBot="1" x14ac:dyDescent="0.25">
      <c r="B16" s="8" t="s">
        <v>467</v>
      </c>
      <c r="C16" s="75" t="s">
        <v>468</v>
      </c>
      <c r="D16" s="147" t="s">
        <v>880</v>
      </c>
      <c r="E16" s="148" t="s">
        <v>870</v>
      </c>
      <c r="F16" s="149" t="s">
        <v>873</v>
      </c>
      <c r="G16" s="182" t="s">
        <v>886</v>
      </c>
      <c r="H16" s="178">
        <f>64096780/1000000</f>
        <v>64.096779999999995</v>
      </c>
      <c r="I16" s="178">
        <f>38912491/1000000</f>
        <v>38.912491000000003</v>
      </c>
      <c r="J16" s="178">
        <f>42395310/1000000</f>
        <v>42.395310000000002</v>
      </c>
      <c r="K16" s="178">
        <f>23905579/1000000</f>
        <v>23.905578999999999</v>
      </c>
      <c r="L16" s="178">
        <f>35303488/1000000</f>
        <v>35.303488000000002</v>
      </c>
      <c r="M16" s="178">
        <f>18541400/1000000</f>
        <v>18.541399999999999</v>
      </c>
      <c r="N16" s="151" t="s">
        <v>872</v>
      </c>
      <c r="O16" s="133"/>
      <c r="P16" s="92" t="s">
        <v>444</v>
      </c>
      <c r="Q16" s="92" t="s">
        <v>439</v>
      </c>
    </row>
    <row r="17" spans="2:17" ht="70.5" hidden="1" customHeight="1" thickBot="1" x14ac:dyDescent="0.25">
      <c r="B17" s="8" t="s">
        <v>469</v>
      </c>
      <c r="C17" s="8" t="s">
        <v>470</v>
      </c>
      <c r="D17" s="74"/>
      <c r="E17" s="74"/>
      <c r="F17" s="8"/>
      <c r="G17" s="74"/>
      <c r="H17" s="74"/>
      <c r="I17" s="74"/>
      <c r="J17" s="74"/>
      <c r="K17" s="74"/>
      <c r="L17" s="74"/>
      <c r="M17" s="74"/>
      <c r="N17" s="74"/>
      <c r="O17" s="133"/>
      <c r="P17" s="92" t="s">
        <v>443</v>
      </c>
      <c r="Q17" s="92" t="s">
        <v>440</v>
      </c>
    </row>
    <row r="18" spans="2:17" ht="65.25" hidden="1" customHeight="1" thickBot="1" x14ac:dyDescent="0.25">
      <c r="B18" s="8" t="s">
        <v>471</v>
      </c>
      <c r="C18" s="8" t="s">
        <v>472</v>
      </c>
      <c r="D18" s="74"/>
      <c r="E18" s="74"/>
      <c r="F18" s="8"/>
      <c r="G18" s="74"/>
      <c r="H18" s="74"/>
      <c r="I18" s="74"/>
      <c r="J18" s="74"/>
      <c r="K18" s="74"/>
      <c r="L18" s="74"/>
      <c r="M18" s="74"/>
      <c r="N18" s="74"/>
      <c r="O18" s="133"/>
      <c r="P18" s="92" t="s">
        <v>442</v>
      </c>
      <c r="Q18" s="92" t="s">
        <v>441</v>
      </c>
    </row>
    <row r="19" spans="2:17" x14ac:dyDescent="0.2">
      <c r="P19" s="115"/>
    </row>
    <row r="20" spans="2:17" ht="51" x14ac:dyDescent="0.2">
      <c r="B20" s="66" t="s">
        <v>297</v>
      </c>
      <c r="P20" s="115"/>
    </row>
    <row r="21" spans="2:17" ht="25.5" x14ac:dyDescent="0.2">
      <c r="B21" s="174" t="s">
        <v>885</v>
      </c>
      <c r="P21" s="115"/>
    </row>
    <row r="22" spans="2:17" x14ac:dyDescent="0.2">
      <c r="P22" s="115"/>
    </row>
    <row r="23" spans="2:17" x14ac:dyDescent="0.2">
      <c r="P23" s="115"/>
    </row>
    <row r="24" spans="2:17" x14ac:dyDescent="0.2">
      <c r="P24" s="115"/>
    </row>
  </sheetData>
  <mergeCells count="19">
    <mergeCell ref="B11:B12"/>
    <mergeCell ref="Q11:Q12"/>
    <mergeCell ref="Q7:Q8"/>
    <mergeCell ref="Q14:Q15"/>
    <mergeCell ref="B7:B8"/>
    <mergeCell ref="B14:B15"/>
    <mergeCell ref="B9:B10"/>
    <mergeCell ref="Q9:Q10"/>
    <mergeCell ref="G5:G6"/>
    <mergeCell ref="H5:N5"/>
    <mergeCell ref="O5:O6"/>
    <mergeCell ref="P5:P6"/>
    <mergeCell ref="Q5:Q6"/>
    <mergeCell ref="F5:F6"/>
    <mergeCell ref="B3:D3"/>
    <mergeCell ref="B5:B6"/>
    <mergeCell ref="C5:C6"/>
    <mergeCell ref="D5:D6"/>
    <mergeCell ref="E5:E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4"/>
  <sheetViews>
    <sheetView workbookViewId="0">
      <pane ySplit="6" topLeftCell="A9" activePane="bottomLeft" state="frozen"/>
      <selection pane="bottomLeft" activeCell="C27" sqref="C27"/>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8" width="12.7109375" style="1" bestFit="1" customWidth="1"/>
    <col min="9" max="9" width="11.28515625" style="1" bestFit="1" customWidth="1"/>
    <col min="10" max="13" width="12.7109375" style="1" bestFit="1" customWidth="1"/>
    <col min="14" max="14" width="11.42578125" style="1" customWidth="1"/>
    <col min="15" max="15" width="33.7109375" style="1" customWidth="1"/>
    <col min="16" max="16" width="43.7109375" style="91" customWidth="1"/>
    <col min="17" max="17" width="43.85546875" style="91" customWidth="1"/>
    <col min="18" max="16384" width="8.85546875" style="1"/>
  </cols>
  <sheetData>
    <row r="2" spans="2:17" x14ac:dyDescent="0.2">
      <c r="B2" s="214" t="s">
        <v>501</v>
      </c>
      <c r="C2" s="214"/>
      <c r="D2" s="214"/>
      <c r="E2" s="88"/>
      <c r="F2" s="88"/>
      <c r="G2" s="9"/>
      <c r="H2" s="9"/>
      <c r="I2" s="9"/>
      <c r="J2" s="9"/>
      <c r="K2" s="9"/>
      <c r="L2" s="9"/>
      <c r="M2" s="9"/>
    </row>
    <row r="3" spans="2:17" x14ac:dyDescent="0.2">
      <c r="B3" s="224" t="s">
        <v>502</v>
      </c>
      <c r="C3" s="224"/>
      <c r="D3" s="224"/>
      <c r="E3" s="88"/>
      <c r="F3" s="88"/>
      <c r="G3" s="9"/>
      <c r="H3" s="9"/>
      <c r="I3" s="9"/>
      <c r="J3" s="9"/>
      <c r="K3" s="9"/>
      <c r="L3" s="9"/>
      <c r="M3" s="9"/>
    </row>
    <row r="4" spans="2:17" ht="13.5" thickBot="1" x14ac:dyDescent="0.25"/>
    <row r="5" spans="2:17" ht="30"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86">
        <v>2010</v>
      </c>
      <c r="I6" s="86">
        <v>2011</v>
      </c>
      <c r="J6" s="86">
        <v>2012</v>
      </c>
      <c r="K6" s="4">
        <v>2013</v>
      </c>
      <c r="L6" s="87">
        <v>2014</v>
      </c>
      <c r="M6" s="87">
        <v>2015</v>
      </c>
      <c r="N6" s="87">
        <v>2016</v>
      </c>
      <c r="O6" s="223"/>
      <c r="P6" s="218"/>
      <c r="Q6" s="218"/>
    </row>
    <row r="7" spans="2:17" ht="51.75" thickBot="1" x14ac:dyDescent="0.25">
      <c r="B7" s="8" t="s">
        <v>503</v>
      </c>
      <c r="C7" s="8" t="s">
        <v>504</v>
      </c>
      <c r="D7" s="24"/>
      <c r="E7" s="27"/>
      <c r="F7" s="23"/>
      <c r="G7" s="6"/>
      <c r="H7" s="14"/>
      <c r="I7" s="14"/>
      <c r="J7" s="14"/>
      <c r="K7" s="19"/>
      <c r="L7" s="20"/>
      <c r="M7" s="20"/>
      <c r="N7" s="20"/>
      <c r="O7" s="131"/>
      <c r="P7" s="92" t="s">
        <v>505</v>
      </c>
      <c r="Q7" s="92" t="s">
        <v>506</v>
      </c>
    </row>
    <row r="8" spans="2:17" ht="64.5" thickBot="1" x14ac:dyDescent="0.25">
      <c r="B8" s="8" t="s">
        <v>507</v>
      </c>
      <c r="C8" s="7" t="s">
        <v>508</v>
      </c>
      <c r="D8" s="19"/>
      <c r="E8" s="19"/>
      <c r="F8" s="8"/>
      <c r="G8" s="13"/>
      <c r="H8" s="21"/>
      <c r="I8" s="21"/>
      <c r="J8" s="21"/>
      <c r="K8" s="13"/>
      <c r="L8" s="22"/>
      <c r="M8" s="22"/>
      <c r="N8" s="22"/>
      <c r="O8" s="132"/>
      <c r="P8" s="128" t="s">
        <v>509</v>
      </c>
      <c r="Q8" s="92" t="s">
        <v>510</v>
      </c>
    </row>
    <row r="9" spans="2:17" ht="64.5" thickBot="1" x14ac:dyDescent="0.25">
      <c r="B9" s="8" t="s">
        <v>511</v>
      </c>
      <c r="C9" s="8" t="s">
        <v>512</v>
      </c>
      <c r="D9" s="24"/>
      <c r="E9" s="27"/>
      <c r="F9" s="23"/>
      <c r="G9" s="6"/>
      <c r="H9" s="14"/>
      <c r="I9" s="14"/>
      <c r="J9" s="14"/>
      <c r="K9" s="19"/>
      <c r="L9" s="20"/>
      <c r="M9" s="20"/>
      <c r="N9" s="20"/>
      <c r="O9" s="131"/>
      <c r="P9" s="92" t="s">
        <v>513</v>
      </c>
      <c r="Q9" s="92" t="s">
        <v>514</v>
      </c>
    </row>
    <row r="10" spans="2:17" ht="39" hidden="1" thickBot="1" x14ac:dyDescent="0.25">
      <c r="B10" s="8" t="s">
        <v>864</v>
      </c>
      <c r="C10" s="7" t="s">
        <v>515</v>
      </c>
      <c r="D10" s="19"/>
      <c r="E10" s="19"/>
      <c r="F10" s="8"/>
      <c r="G10" s="13"/>
      <c r="H10" s="21"/>
      <c r="I10" s="21"/>
      <c r="J10" s="21"/>
      <c r="K10" s="13"/>
      <c r="L10" s="22"/>
      <c r="M10" s="22"/>
      <c r="N10" s="22"/>
      <c r="O10" s="132"/>
      <c r="P10" s="128" t="s">
        <v>516</v>
      </c>
      <c r="Q10" s="92" t="s">
        <v>517</v>
      </c>
    </row>
    <row r="11" spans="2:17" ht="51.75" hidden="1" thickBot="1" x14ac:dyDescent="0.25">
      <c r="B11" s="8" t="s">
        <v>518</v>
      </c>
      <c r="C11" s="8" t="s">
        <v>519</v>
      </c>
      <c r="D11" s="24"/>
      <c r="E11" s="27"/>
      <c r="F11" s="23"/>
      <c r="G11" s="6"/>
      <c r="H11" s="14"/>
      <c r="I11" s="14"/>
      <c r="J11" s="14"/>
      <c r="K11" s="19"/>
      <c r="L11" s="20"/>
      <c r="M11" s="20"/>
      <c r="N11" s="20"/>
      <c r="O11" s="131"/>
      <c r="P11" s="92" t="s">
        <v>520</v>
      </c>
      <c r="Q11" s="92" t="s">
        <v>521</v>
      </c>
    </row>
    <row r="12" spans="2:17" ht="77.25" hidden="1" thickBot="1" x14ac:dyDescent="0.25">
      <c r="B12" s="8" t="s">
        <v>522</v>
      </c>
      <c r="C12" s="7" t="s">
        <v>523</v>
      </c>
      <c r="D12" s="19"/>
      <c r="E12" s="19"/>
      <c r="F12" s="8"/>
      <c r="G12" s="13"/>
      <c r="H12" s="21"/>
      <c r="I12" s="21"/>
      <c r="J12" s="21"/>
      <c r="K12" s="13"/>
      <c r="L12" s="22"/>
      <c r="M12" s="22"/>
      <c r="N12" s="22"/>
      <c r="O12" s="132"/>
      <c r="P12" s="128" t="s">
        <v>524</v>
      </c>
      <c r="Q12" s="92" t="s">
        <v>525</v>
      </c>
    </row>
    <row r="13" spans="2:17" ht="39" hidden="1" thickBot="1" x14ac:dyDescent="0.25">
      <c r="B13" s="212" t="s">
        <v>526</v>
      </c>
      <c r="C13" s="8" t="s">
        <v>527</v>
      </c>
      <c r="D13" s="24"/>
      <c r="E13" s="27"/>
      <c r="F13" s="23"/>
      <c r="G13" s="6"/>
      <c r="H13" s="14"/>
      <c r="I13" s="14"/>
      <c r="J13" s="14"/>
      <c r="K13" s="19"/>
      <c r="L13" s="20"/>
      <c r="M13" s="20"/>
      <c r="N13" s="20"/>
      <c r="O13" s="131"/>
      <c r="P13" s="92" t="s">
        <v>528</v>
      </c>
      <c r="Q13" s="209" t="s">
        <v>529</v>
      </c>
    </row>
    <row r="14" spans="2:17" ht="26.25" hidden="1" thickBot="1" x14ac:dyDescent="0.25">
      <c r="B14" s="213"/>
      <c r="C14" s="8" t="s">
        <v>530</v>
      </c>
      <c r="D14" s="24"/>
      <c r="E14" s="27"/>
      <c r="F14" s="23"/>
      <c r="G14" s="6"/>
      <c r="H14" s="14"/>
      <c r="I14" s="14"/>
      <c r="J14" s="14"/>
      <c r="K14" s="19"/>
      <c r="L14" s="20"/>
      <c r="M14" s="20"/>
      <c r="N14" s="20"/>
      <c r="O14" s="131"/>
      <c r="P14" s="92" t="s">
        <v>531</v>
      </c>
      <c r="Q14" s="210"/>
    </row>
    <row r="15" spans="2:17" ht="64.5" hidden="1" thickBot="1" x14ac:dyDescent="0.25">
      <c r="B15" s="7" t="s">
        <v>532</v>
      </c>
      <c r="C15" s="7" t="s">
        <v>533</v>
      </c>
      <c r="D15" s="19"/>
      <c r="E15" s="19"/>
      <c r="F15" s="8"/>
      <c r="G15" s="13"/>
      <c r="H15" s="21"/>
      <c r="I15" s="21"/>
      <c r="J15" s="21"/>
      <c r="K15" s="13"/>
      <c r="L15" s="22"/>
      <c r="M15" s="22"/>
      <c r="N15" s="22"/>
      <c r="O15" s="132"/>
      <c r="P15" s="128" t="s">
        <v>534</v>
      </c>
      <c r="Q15" s="128" t="s">
        <v>535</v>
      </c>
    </row>
    <row r="16" spans="2:17" ht="35.25" customHeight="1" thickBot="1" x14ac:dyDescent="0.25">
      <c r="B16" s="243" t="s">
        <v>536</v>
      </c>
      <c r="C16" s="243" t="s">
        <v>537</v>
      </c>
      <c r="D16" s="150" t="s">
        <v>890</v>
      </c>
      <c r="E16" s="148" t="s">
        <v>877</v>
      </c>
      <c r="F16" s="149" t="s">
        <v>873</v>
      </c>
      <c r="G16" s="182" t="s">
        <v>886</v>
      </c>
      <c r="H16" s="186">
        <f>489963611/1000000</f>
        <v>489.96361100000001</v>
      </c>
      <c r="I16" s="186">
        <f>509064984/1000000</f>
        <v>509.06498399999998</v>
      </c>
      <c r="J16" s="186">
        <f>451847524/1000000</f>
        <v>451.84752400000002</v>
      </c>
      <c r="K16" s="190">
        <f>367804289/1000000</f>
        <v>367.80428899999998</v>
      </c>
      <c r="L16" s="184">
        <f>324261231/1000000</f>
        <v>324.26123100000001</v>
      </c>
      <c r="M16" s="184">
        <f>277690693/1000000</f>
        <v>277.69069300000001</v>
      </c>
      <c r="N16" s="154" t="s">
        <v>872</v>
      </c>
      <c r="O16" s="249" t="s">
        <v>900</v>
      </c>
      <c r="P16" s="246" t="s">
        <v>538</v>
      </c>
      <c r="Q16" s="246" t="s">
        <v>539</v>
      </c>
    </row>
    <row r="17" spans="2:17" ht="51.75" hidden="1" customHeight="1" thickBot="1" x14ac:dyDescent="0.25">
      <c r="B17" s="244"/>
      <c r="C17" s="244"/>
      <c r="D17" s="183"/>
      <c r="E17" s="19"/>
      <c r="F17" s="181"/>
      <c r="G17" s="182" t="s">
        <v>886</v>
      </c>
      <c r="H17" s="21"/>
      <c r="I17" s="21"/>
      <c r="J17" s="21"/>
      <c r="K17" s="13"/>
      <c r="L17" s="22"/>
      <c r="M17" s="22"/>
      <c r="N17" s="154" t="s">
        <v>872</v>
      </c>
      <c r="O17" s="250"/>
      <c r="P17" s="247"/>
      <c r="Q17" s="247"/>
    </row>
    <row r="18" spans="2:17" ht="35.25" customHeight="1" thickBot="1" x14ac:dyDescent="0.25">
      <c r="B18" s="244"/>
      <c r="C18" s="244"/>
      <c r="D18" s="148" t="s">
        <v>891</v>
      </c>
      <c r="E18" s="148" t="s">
        <v>877</v>
      </c>
      <c r="F18" s="149" t="s">
        <v>873</v>
      </c>
      <c r="G18" s="182" t="s">
        <v>886</v>
      </c>
      <c r="H18" s="184">
        <f>400000/1000000</f>
        <v>0.4</v>
      </c>
      <c r="I18" s="184">
        <f>450000/1000000</f>
        <v>0.45</v>
      </c>
      <c r="J18" s="184">
        <f>1500000/1000000</f>
        <v>1.5</v>
      </c>
      <c r="K18" s="184">
        <f>2220000/1000000</f>
        <v>2.2200000000000002</v>
      </c>
      <c r="L18" s="184">
        <f>1380000/1000000</f>
        <v>1.38</v>
      </c>
      <c r="M18" s="184">
        <f>-406190/1000000</f>
        <v>-0.40619</v>
      </c>
      <c r="N18" s="154" t="s">
        <v>872</v>
      </c>
      <c r="O18" s="250"/>
      <c r="P18" s="247"/>
      <c r="Q18" s="247"/>
    </row>
    <row r="19" spans="2:17" ht="36" customHeight="1" thickBot="1" x14ac:dyDescent="0.25">
      <c r="B19" s="244"/>
      <c r="C19" s="244"/>
      <c r="D19" s="148" t="s">
        <v>892</v>
      </c>
      <c r="E19" s="148" t="s">
        <v>877</v>
      </c>
      <c r="F19" s="148" t="s">
        <v>873</v>
      </c>
      <c r="G19" s="182" t="s">
        <v>886</v>
      </c>
      <c r="H19" s="184">
        <f>3724345/1000000</f>
        <v>3.724345</v>
      </c>
      <c r="I19" s="184">
        <f>4000745/1000000</f>
        <v>4.0007450000000002</v>
      </c>
      <c r="J19" s="184">
        <f>5122230/1000000</f>
        <v>5.1222300000000001</v>
      </c>
      <c r="K19" s="184">
        <f>5634484/1000000</f>
        <v>5.6344839999999996</v>
      </c>
      <c r="L19" s="184">
        <f>5237917/1000000</f>
        <v>5.2379170000000004</v>
      </c>
      <c r="M19" s="184">
        <f>12072716/1000000</f>
        <v>12.072716</v>
      </c>
      <c r="N19" s="154" t="s">
        <v>872</v>
      </c>
      <c r="O19" s="250"/>
      <c r="P19" s="247"/>
      <c r="Q19" s="247"/>
    </row>
    <row r="20" spans="2:17" ht="36.75" customHeight="1" thickBot="1" x14ac:dyDescent="0.25">
      <c r="B20" s="245"/>
      <c r="C20" s="245"/>
      <c r="D20" s="259" t="s">
        <v>881</v>
      </c>
      <c r="E20" s="259" t="s">
        <v>877</v>
      </c>
      <c r="F20" s="61" t="s">
        <v>901</v>
      </c>
      <c r="G20" s="260" t="s">
        <v>886</v>
      </c>
      <c r="H20" s="261" t="s">
        <v>889</v>
      </c>
      <c r="I20" s="262"/>
      <c r="J20" s="262"/>
      <c r="K20" s="262"/>
      <c r="L20" s="262"/>
      <c r="M20" s="262"/>
      <c r="N20" s="263"/>
      <c r="O20" s="251"/>
      <c r="P20" s="248"/>
      <c r="Q20" s="248"/>
    </row>
    <row r="22" spans="2:17" ht="51" x14ac:dyDescent="0.2">
      <c r="B22" s="2" t="s">
        <v>297</v>
      </c>
    </row>
    <row r="23" spans="2:17" x14ac:dyDescent="0.2">
      <c r="B23" s="2"/>
    </row>
    <row r="24" spans="2:17" ht="25.5" x14ac:dyDescent="0.2">
      <c r="B24" s="174" t="s">
        <v>885</v>
      </c>
    </row>
  </sheetData>
  <mergeCells count="20">
    <mergeCell ref="C16:C20"/>
    <mergeCell ref="B16:B20"/>
    <mergeCell ref="P16:P20"/>
    <mergeCell ref="Q16:Q20"/>
    <mergeCell ref="O16:O20"/>
    <mergeCell ref="H20:N20"/>
    <mergeCell ref="B13:B14"/>
    <mergeCell ref="Q13:Q14"/>
    <mergeCell ref="F5:F6"/>
    <mergeCell ref="G5:G6"/>
    <mergeCell ref="H5:N5"/>
    <mergeCell ref="O5:O6"/>
    <mergeCell ref="P5:P6"/>
    <mergeCell ref="Q5:Q6"/>
    <mergeCell ref="E5:E6"/>
    <mergeCell ref="B2:D2"/>
    <mergeCell ref="B3:D3"/>
    <mergeCell ref="B5:B6"/>
    <mergeCell ref="C5:C6"/>
    <mergeCell ref="D5:D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6"/>
  <sheetViews>
    <sheetView workbookViewId="0">
      <pane ySplit="6" topLeftCell="A15" activePane="bottomLeft" state="frozen"/>
      <selection pane="bottomLeft" activeCell="N21" sqref="N21"/>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3" width="8.85546875" style="1"/>
    <col min="14" max="14" width="10.42578125" style="1" customWidth="1"/>
    <col min="15" max="15" width="33.7109375" style="1" customWidth="1"/>
    <col min="16" max="16" width="43.7109375" style="91" customWidth="1"/>
    <col min="17" max="17" width="43.85546875" style="91" customWidth="1"/>
    <col min="18" max="16384" width="8.85546875" style="1"/>
  </cols>
  <sheetData>
    <row r="2" spans="2:17" x14ac:dyDescent="0.2">
      <c r="B2" s="214" t="s">
        <v>540</v>
      </c>
      <c r="C2" s="214"/>
      <c r="D2" s="214"/>
      <c r="E2" s="88"/>
      <c r="F2" s="88"/>
      <c r="G2" s="9"/>
      <c r="H2" s="9"/>
      <c r="I2" s="9"/>
      <c r="J2" s="9"/>
      <c r="K2" s="9"/>
      <c r="L2" s="9"/>
      <c r="M2" s="9"/>
    </row>
    <row r="3" spans="2:17" x14ac:dyDescent="0.2">
      <c r="B3" s="224" t="s">
        <v>541</v>
      </c>
      <c r="C3" s="224"/>
      <c r="D3" s="224"/>
      <c r="E3" s="88"/>
      <c r="F3" s="88"/>
      <c r="G3" s="9"/>
      <c r="H3" s="9"/>
      <c r="I3" s="9"/>
      <c r="J3" s="9"/>
      <c r="K3" s="9"/>
      <c r="L3" s="9"/>
      <c r="M3" s="9"/>
    </row>
    <row r="4" spans="2:17" ht="13.5" thickBot="1" x14ac:dyDescent="0.25"/>
    <row r="5" spans="2:17" ht="26.4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86">
        <v>2010</v>
      </c>
      <c r="I6" s="86">
        <v>2011</v>
      </c>
      <c r="J6" s="86">
        <v>2012</v>
      </c>
      <c r="K6" s="4">
        <v>2013</v>
      </c>
      <c r="L6" s="87">
        <v>2014</v>
      </c>
      <c r="M6" s="87">
        <v>2015</v>
      </c>
      <c r="N6" s="87">
        <v>2016</v>
      </c>
      <c r="O6" s="223"/>
      <c r="P6" s="218"/>
      <c r="Q6" s="218"/>
    </row>
    <row r="7" spans="2:17" ht="51.75" thickBot="1" x14ac:dyDescent="0.25">
      <c r="B7" s="8" t="s">
        <v>542</v>
      </c>
      <c r="C7" s="8" t="s">
        <v>543</v>
      </c>
      <c r="D7" s="24"/>
      <c r="E7" s="27"/>
      <c r="F7" s="23"/>
      <c r="G7" s="6"/>
      <c r="H7" s="14"/>
      <c r="I7" s="14"/>
      <c r="J7" s="14"/>
      <c r="K7" s="19"/>
      <c r="L7" s="20"/>
      <c r="M7" s="20"/>
      <c r="N7" s="20"/>
      <c r="O7" s="131"/>
      <c r="P7" s="92" t="s">
        <v>544</v>
      </c>
      <c r="Q7" s="92" t="s">
        <v>545</v>
      </c>
    </row>
    <row r="8" spans="2:17" ht="102.75" thickBot="1" x14ac:dyDescent="0.25">
      <c r="B8" s="8" t="s">
        <v>546</v>
      </c>
      <c r="C8" s="7" t="s">
        <v>547</v>
      </c>
      <c r="D8" s="19"/>
      <c r="E8" s="19"/>
      <c r="F8" s="8"/>
      <c r="G8" s="13"/>
      <c r="H8" s="21"/>
      <c r="I8" s="21"/>
      <c r="J8" s="21"/>
      <c r="K8" s="13"/>
      <c r="L8" s="22"/>
      <c r="M8" s="22"/>
      <c r="N8" s="22"/>
      <c r="O8" s="132"/>
      <c r="P8" s="128" t="s">
        <v>548</v>
      </c>
      <c r="Q8" s="92" t="s">
        <v>549</v>
      </c>
    </row>
    <row r="9" spans="2:17" ht="35.25" customHeight="1" thickBot="1" x14ac:dyDescent="0.25">
      <c r="B9" s="212" t="s">
        <v>550</v>
      </c>
      <c r="C9" s="8" t="s">
        <v>551</v>
      </c>
      <c r="D9" s="24"/>
      <c r="E9" s="27"/>
      <c r="F9" s="23"/>
      <c r="G9" s="6"/>
      <c r="H9" s="14"/>
      <c r="I9" s="14"/>
      <c r="J9" s="14"/>
      <c r="K9" s="19"/>
      <c r="L9" s="20"/>
      <c r="M9" s="20"/>
      <c r="N9" s="20"/>
      <c r="O9" s="131"/>
      <c r="P9" s="92" t="s">
        <v>552</v>
      </c>
      <c r="Q9" s="209" t="s">
        <v>553</v>
      </c>
    </row>
    <row r="10" spans="2:17" ht="51.75" thickBot="1" x14ac:dyDescent="0.25">
      <c r="B10" s="213"/>
      <c r="C10" s="7" t="s">
        <v>554</v>
      </c>
      <c r="D10" s="19"/>
      <c r="E10" s="19"/>
      <c r="F10" s="8"/>
      <c r="G10" s="13"/>
      <c r="H10" s="21"/>
      <c r="I10" s="21"/>
      <c r="J10" s="21"/>
      <c r="K10" s="13"/>
      <c r="L10" s="22"/>
      <c r="M10" s="22"/>
      <c r="N10" s="22"/>
      <c r="O10" s="132"/>
      <c r="P10" s="128" t="s">
        <v>555</v>
      </c>
      <c r="Q10" s="210"/>
    </row>
    <row r="11" spans="2:17" ht="128.25" thickBot="1" x14ac:dyDescent="0.25">
      <c r="B11" s="34" t="s">
        <v>556</v>
      </c>
      <c r="C11" s="8" t="s">
        <v>557</v>
      </c>
      <c r="D11" s="24"/>
      <c r="E11" s="27"/>
      <c r="F11" s="23"/>
      <c r="G11" s="6"/>
      <c r="H11" s="14"/>
      <c r="I11" s="14"/>
      <c r="J11" s="14"/>
      <c r="K11" s="19"/>
      <c r="L11" s="20"/>
      <c r="M11" s="20"/>
      <c r="N11" s="20"/>
      <c r="O11" s="131"/>
      <c r="P11" s="92" t="s">
        <v>558</v>
      </c>
      <c r="Q11" s="124" t="s">
        <v>559</v>
      </c>
    </row>
    <row r="12" spans="2:17" ht="51" customHeight="1" thickBot="1" x14ac:dyDescent="0.25">
      <c r="B12" s="212" t="s">
        <v>560</v>
      </c>
      <c r="C12" s="7" t="s">
        <v>561</v>
      </c>
      <c r="D12" s="19"/>
      <c r="E12" s="19"/>
      <c r="F12" s="8"/>
      <c r="G12" s="13"/>
      <c r="H12" s="21"/>
      <c r="I12" s="21"/>
      <c r="J12" s="21"/>
      <c r="K12" s="13"/>
      <c r="L12" s="22"/>
      <c r="M12" s="22"/>
      <c r="N12" s="22"/>
      <c r="O12" s="132"/>
      <c r="P12" s="128" t="s">
        <v>562</v>
      </c>
      <c r="Q12" s="209" t="s">
        <v>563</v>
      </c>
    </row>
    <row r="13" spans="2:17" ht="51.75" thickBot="1" x14ac:dyDescent="0.25">
      <c r="B13" s="213"/>
      <c r="C13" s="8" t="s">
        <v>564</v>
      </c>
      <c r="D13" s="24"/>
      <c r="E13" s="27"/>
      <c r="F13" s="23"/>
      <c r="G13" s="6"/>
      <c r="H13" s="14"/>
      <c r="I13" s="14"/>
      <c r="J13" s="14"/>
      <c r="K13" s="19"/>
      <c r="L13" s="20"/>
      <c r="M13" s="20"/>
      <c r="N13" s="20"/>
      <c r="O13" s="131"/>
      <c r="P13" s="92" t="s">
        <v>565</v>
      </c>
      <c r="Q13" s="210"/>
    </row>
    <row r="14" spans="2:17" ht="51.75" thickBot="1" x14ac:dyDescent="0.25">
      <c r="B14" s="212" t="s">
        <v>566</v>
      </c>
      <c r="C14" s="8" t="s">
        <v>567</v>
      </c>
      <c r="D14" s="24"/>
      <c r="E14" s="27"/>
      <c r="F14" s="23"/>
      <c r="G14" s="6"/>
      <c r="H14" s="14"/>
      <c r="I14" s="14"/>
      <c r="J14" s="14"/>
      <c r="K14" s="19"/>
      <c r="L14" s="20"/>
      <c r="M14" s="20"/>
      <c r="N14" s="20"/>
      <c r="O14" s="131"/>
      <c r="P14" s="92" t="s">
        <v>568</v>
      </c>
      <c r="Q14" s="209" t="s">
        <v>569</v>
      </c>
    </row>
    <row r="15" spans="2:17" ht="39" thickBot="1" x14ac:dyDescent="0.25">
      <c r="B15" s="213"/>
      <c r="C15" s="7" t="s">
        <v>570</v>
      </c>
      <c r="D15" s="19"/>
      <c r="E15" s="19"/>
      <c r="F15" s="8"/>
      <c r="G15" s="13"/>
      <c r="H15" s="21"/>
      <c r="I15" s="21"/>
      <c r="J15" s="21"/>
      <c r="K15" s="13"/>
      <c r="L15" s="22"/>
      <c r="M15" s="22"/>
      <c r="N15" s="22"/>
      <c r="O15" s="132"/>
      <c r="P15" s="128" t="s">
        <v>571</v>
      </c>
      <c r="Q15" s="210"/>
    </row>
    <row r="16" spans="2:17" ht="39" hidden="1" thickBot="1" x14ac:dyDescent="0.25">
      <c r="B16" s="212" t="s">
        <v>572</v>
      </c>
      <c r="C16" s="8" t="s">
        <v>573</v>
      </c>
      <c r="D16" s="24"/>
      <c r="E16" s="27"/>
      <c r="F16" s="23"/>
      <c r="G16" s="6"/>
      <c r="H16" s="14"/>
      <c r="I16" s="14"/>
      <c r="J16" s="14"/>
      <c r="K16" s="19"/>
      <c r="L16" s="20"/>
      <c r="M16" s="20"/>
      <c r="N16" s="20"/>
      <c r="O16" s="131"/>
      <c r="P16" s="92" t="s">
        <v>574</v>
      </c>
      <c r="Q16" s="209" t="s">
        <v>575</v>
      </c>
    </row>
    <row r="17" spans="2:17" ht="51.75" hidden="1" thickBot="1" x14ac:dyDescent="0.25">
      <c r="B17" s="213"/>
      <c r="C17" s="7" t="s">
        <v>576</v>
      </c>
      <c r="D17" s="19"/>
      <c r="E17" s="19"/>
      <c r="F17" s="8"/>
      <c r="G17" s="13"/>
      <c r="H17" s="21"/>
      <c r="I17" s="21"/>
      <c r="J17" s="21"/>
      <c r="K17" s="13"/>
      <c r="L17" s="22"/>
      <c r="M17" s="22"/>
      <c r="N17" s="22"/>
      <c r="O17" s="132"/>
      <c r="P17" s="128" t="s">
        <v>577</v>
      </c>
      <c r="Q17" s="210"/>
    </row>
    <row r="18" spans="2:17" ht="64.5" hidden="1" thickBot="1" x14ac:dyDescent="0.25">
      <c r="B18" s="34" t="s">
        <v>578</v>
      </c>
      <c r="C18" s="8" t="s">
        <v>579</v>
      </c>
      <c r="D18" s="24"/>
      <c r="E18" s="27"/>
      <c r="F18" s="23"/>
      <c r="G18" s="6"/>
      <c r="H18" s="14"/>
      <c r="I18" s="14"/>
      <c r="J18" s="14"/>
      <c r="K18" s="19"/>
      <c r="L18" s="20"/>
      <c r="M18" s="20"/>
      <c r="N18" s="20"/>
      <c r="O18" s="131"/>
      <c r="P18" s="92" t="s">
        <v>580</v>
      </c>
      <c r="Q18" s="124" t="s">
        <v>581</v>
      </c>
    </row>
    <row r="19" spans="2:17" ht="71.25" hidden="1" customHeight="1" thickBot="1" x14ac:dyDescent="0.25">
      <c r="B19" s="212" t="s">
        <v>582</v>
      </c>
      <c r="C19" s="7" t="s">
        <v>583</v>
      </c>
      <c r="D19" s="19"/>
      <c r="E19" s="19"/>
      <c r="F19" s="8"/>
      <c r="G19" s="13"/>
      <c r="H19" s="21"/>
      <c r="I19" s="21"/>
      <c r="J19" s="21"/>
      <c r="K19" s="13"/>
      <c r="L19" s="22"/>
      <c r="M19" s="22"/>
      <c r="N19" s="22"/>
      <c r="O19" s="132"/>
      <c r="P19" s="128" t="s">
        <v>584</v>
      </c>
      <c r="Q19" s="209" t="s">
        <v>585</v>
      </c>
    </row>
    <row r="20" spans="2:17" ht="64.5" hidden="1" thickBot="1" x14ac:dyDescent="0.25">
      <c r="B20" s="213"/>
      <c r="C20" s="7" t="s">
        <v>586</v>
      </c>
      <c r="D20" s="19"/>
      <c r="E20" s="19"/>
      <c r="F20" s="8"/>
      <c r="G20" s="13"/>
      <c r="H20" s="21"/>
      <c r="I20" s="21"/>
      <c r="J20" s="21"/>
      <c r="K20" s="13"/>
      <c r="L20" s="22"/>
      <c r="M20" s="22"/>
      <c r="N20" s="22"/>
      <c r="O20" s="132"/>
      <c r="P20" s="128" t="s">
        <v>587</v>
      </c>
      <c r="Q20" s="210"/>
    </row>
    <row r="21" spans="2:17" ht="64.5" thickBot="1" x14ac:dyDescent="0.25">
      <c r="B21" s="7" t="s">
        <v>588</v>
      </c>
      <c r="C21" s="7" t="s">
        <v>589</v>
      </c>
      <c r="D21" s="150" t="s">
        <v>893</v>
      </c>
      <c r="E21" s="148" t="s">
        <v>870</v>
      </c>
      <c r="F21" s="149" t="s">
        <v>873</v>
      </c>
      <c r="G21" s="182" t="s">
        <v>886</v>
      </c>
      <c r="H21" s="189">
        <f>26082/1000000</f>
        <v>2.6082000000000001E-2</v>
      </c>
      <c r="I21" s="189">
        <f>14558/1000000</f>
        <v>1.4558E-2</v>
      </c>
      <c r="J21" s="189">
        <f>350/1000000</f>
        <v>3.5E-4</v>
      </c>
      <c r="K21" s="187">
        <f>21364/1000000</f>
        <v>2.1364000000000001E-2</v>
      </c>
      <c r="L21" s="188" t="s">
        <v>894</v>
      </c>
      <c r="M21" s="185">
        <f>5000/1000000</f>
        <v>5.0000000000000001E-3</v>
      </c>
      <c r="N21" s="193" t="s">
        <v>872</v>
      </c>
      <c r="O21" s="132"/>
      <c r="P21" s="128" t="s">
        <v>590</v>
      </c>
      <c r="Q21" s="128" t="s">
        <v>591</v>
      </c>
    </row>
    <row r="22" spans="2:17" x14ac:dyDescent="0.2">
      <c r="B22" s="28"/>
      <c r="C22" s="28"/>
      <c r="D22" s="5"/>
      <c r="E22" s="5"/>
      <c r="F22" s="28"/>
      <c r="G22" s="5"/>
      <c r="H22" s="5"/>
      <c r="I22" s="5"/>
      <c r="J22" s="5"/>
      <c r="K22" s="5"/>
      <c r="L22" s="5"/>
      <c r="M22" s="5"/>
      <c r="N22" s="5"/>
      <c r="O22" s="5"/>
      <c r="P22" s="93"/>
      <c r="Q22" s="93"/>
    </row>
    <row r="24" spans="2:17" ht="51" x14ac:dyDescent="0.2">
      <c r="B24" s="2" t="s">
        <v>297</v>
      </c>
      <c r="Q24" s="94"/>
    </row>
    <row r="26" spans="2:17" ht="25.5" x14ac:dyDescent="0.2">
      <c r="B26" s="174" t="s">
        <v>885</v>
      </c>
    </row>
  </sheetData>
  <mergeCells count="22">
    <mergeCell ref="B16:B17"/>
    <mergeCell ref="Q16:Q17"/>
    <mergeCell ref="B19:B20"/>
    <mergeCell ref="Q19:Q20"/>
    <mergeCell ref="B9:B10"/>
    <mergeCell ref="Q9:Q10"/>
    <mergeCell ref="B12:B13"/>
    <mergeCell ref="Q12:Q13"/>
    <mergeCell ref="B14:B15"/>
    <mergeCell ref="Q14:Q15"/>
    <mergeCell ref="Q5:Q6"/>
    <mergeCell ref="B2:D2"/>
    <mergeCell ref="B3:D3"/>
    <mergeCell ref="B5:B6"/>
    <mergeCell ref="C5:C6"/>
    <mergeCell ref="D5:D6"/>
    <mergeCell ref="E5:E6"/>
    <mergeCell ref="F5:F6"/>
    <mergeCell ref="G5:G6"/>
    <mergeCell ref="H5:N5"/>
    <mergeCell ref="O5:O6"/>
    <mergeCell ref="P5:P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workbookViewId="0">
      <pane ySplit="6" topLeftCell="A7" activePane="bottomLeft" state="frozen"/>
      <selection pane="bottomLeft" activeCell="B13" sqref="B1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91" customWidth="1"/>
    <col min="17" max="17" width="43.85546875" style="91" customWidth="1"/>
    <col min="18" max="16384" width="8.85546875" style="1"/>
  </cols>
  <sheetData>
    <row r="2" spans="2:17" x14ac:dyDescent="0.2">
      <c r="B2" s="214" t="s">
        <v>592</v>
      </c>
      <c r="C2" s="214"/>
      <c r="D2" s="214"/>
      <c r="E2" s="88"/>
      <c r="F2" s="88"/>
      <c r="G2" s="9"/>
      <c r="H2" s="9"/>
      <c r="I2" s="9"/>
      <c r="J2" s="9"/>
      <c r="K2" s="9"/>
      <c r="L2" s="9"/>
      <c r="M2" s="9"/>
    </row>
    <row r="3" spans="2:17" x14ac:dyDescent="0.2">
      <c r="B3" s="224" t="s">
        <v>593</v>
      </c>
      <c r="C3" s="224"/>
      <c r="D3" s="224"/>
      <c r="E3" s="88"/>
      <c r="F3" s="88"/>
      <c r="G3" s="9"/>
      <c r="H3" s="9"/>
      <c r="I3" s="9"/>
      <c r="J3" s="9"/>
      <c r="K3" s="9"/>
      <c r="L3" s="9"/>
      <c r="M3" s="9"/>
    </row>
    <row r="4" spans="2:17" ht="13.5" thickBot="1" x14ac:dyDescent="0.25"/>
    <row r="5" spans="2:17" ht="27.6"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86">
        <v>2010</v>
      </c>
      <c r="I6" s="86">
        <v>2011</v>
      </c>
      <c r="J6" s="86">
        <v>2012</v>
      </c>
      <c r="K6" s="4">
        <v>2013</v>
      </c>
      <c r="L6" s="87">
        <v>2014</v>
      </c>
      <c r="M6" s="87">
        <v>2015</v>
      </c>
      <c r="N6" s="87">
        <v>2016</v>
      </c>
      <c r="O6" s="223"/>
      <c r="P6" s="218"/>
      <c r="Q6" s="218"/>
    </row>
    <row r="7" spans="2:17" ht="77.25" thickBot="1" x14ac:dyDescent="0.25">
      <c r="B7" s="8" t="s">
        <v>594</v>
      </c>
      <c r="C7" s="8" t="s">
        <v>595</v>
      </c>
      <c r="D7" s="24"/>
      <c r="E7" s="27"/>
      <c r="F7" s="23"/>
      <c r="G7" s="6"/>
      <c r="H7" s="14"/>
      <c r="I7" s="14"/>
      <c r="J7" s="14"/>
      <c r="K7" s="19"/>
      <c r="L7" s="20"/>
      <c r="M7" s="20"/>
      <c r="N7" s="20"/>
      <c r="O7" s="131"/>
      <c r="P7" s="92" t="s">
        <v>596</v>
      </c>
      <c r="Q7" s="92" t="s">
        <v>597</v>
      </c>
    </row>
    <row r="8" spans="2:17" ht="26.25" thickBot="1" x14ac:dyDescent="0.25">
      <c r="B8" s="212" t="s">
        <v>598</v>
      </c>
      <c r="C8" s="7" t="s">
        <v>599</v>
      </c>
      <c r="D8" s="19"/>
      <c r="E8" s="19"/>
      <c r="F8" s="8"/>
      <c r="G8" s="13"/>
      <c r="H8" s="21"/>
      <c r="I8" s="21"/>
      <c r="J8" s="21"/>
      <c r="K8" s="13"/>
      <c r="L8" s="22"/>
      <c r="M8" s="22"/>
      <c r="N8" s="22"/>
      <c r="O8" s="132"/>
      <c r="P8" s="128" t="s">
        <v>600</v>
      </c>
      <c r="Q8" s="209" t="s">
        <v>601</v>
      </c>
    </row>
    <row r="9" spans="2:17" ht="39" thickBot="1" x14ac:dyDescent="0.25">
      <c r="B9" s="213"/>
      <c r="C9" s="8" t="s">
        <v>602</v>
      </c>
      <c r="D9" s="24"/>
      <c r="E9" s="27"/>
      <c r="F9" s="23"/>
      <c r="G9" s="6"/>
      <c r="H9" s="14"/>
      <c r="I9" s="14"/>
      <c r="J9" s="14"/>
      <c r="K9" s="19"/>
      <c r="L9" s="20"/>
      <c r="M9" s="20"/>
      <c r="N9" s="20"/>
      <c r="O9" s="131"/>
      <c r="P9" s="92" t="s">
        <v>603</v>
      </c>
      <c r="Q9" s="210"/>
    </row>
    <row r="10" spans="2:17" ht="90" thickBot="1" x14ac:dyDescent="0.25">
      <c r="B10" s="7" t="s">
        <v>604</v>
      </c>
      <c r="C10" s="7" t="s">
        <v>605</v>
      </c>
      <c r="D10" s="19"/>
      <c r="E10" s="19"/>
      <c r="F10" s="8"/>
      <c r="G10" s="13"/>
      <c r="H10" s="21"/>
      <c r="I10" s="21"/>
      <c r="J10" s="21"/>
      <c r="K10" s="13"/>
      <c r="L10" s="22"/>
      <c r="M10" s="22"/>
      <c r="N10" s="22"/>
      <c r="O10" s="132"/>
      <c r="P10" s="128" t="s">
        <v>606</v>
      </c>
      <c r="Q10" s="128" t="s">
        <v>607</v>
      </c>
    </row>
    <row r="11" spans="2:17" ht="90" thickBot="1" x14ac:dyDescent="0.25">
      <c r="B11" s="212" t="s">
        <v>608</v>
      </c>
      <c r="C11" s="8" t="s">
        <v>609</v>
      </c>
      <c r="D11" s="24"/>
      <c r="E11" s="27"/>
      <c r="F11" s="23"/>
      <c r="G11" s="6"/>
      <c r="H11" s="14"/>
      <c r="I11" s="14"/>
      <c r="J11" s="14"/>
      <c r="K11" s="19"/>
      <c r="L11" s="20"/>
      <c r="M11" s="20"/>
      <c r="N11" s="20"/>
      <c r="O11" s="131"/>
      <c r="P11" s="92" t="s">
        <v>610</v>
      </c>
      <c r="Q11" s="209" t="s">
        <v>611</v>
      </c>
    </row>
    <row r="12" spans="2:17" ht="39" thickBot="1" x14ac:dyDescent="0.25">
      <c r="B12" s="213"/>
      <c r="C12" s="7" t="s">
        <v>612</v>
      </c>
      <c r="D12" s="19"/>
      <c r="E12" s="19"/>
      <c r="F12" s="8"/>
      <c r="G12" s="13"/>
      <c r="H12" s="21"/>
      <c r="I12" s="21"/>
      <c r="J12" s="21"/>
      <c r="K12" s="13"/>
      <c r="L12" s="22"/>
      <c r="M12" s="22"/>
      <c r="N12" s="22"/>
      <c r="O12" s="132"/>
      <c r="P12" s="128" t="s">
        <v>613</v>
      </c>
      <c r="Q12" s="210"/>
    </row>
    <row r="13" spans="2:17" ht="39" thickBot="1" x14ac:dyDescent="0.25">
      <c r="B13" s="7" t="s">
        <v>614</v>
      </c>
      <c r="C13" s="8" t="s">
        <v>615</v>
      </c>
      <c r="D13" s="24"/>
      <c r="E13" s="27"/>
      <c r="F13" s="23"/>
      <c r="G13" s="6"/>
      <c r="H13" s="14"/>
      <c r="I13" s="14"/>
      <c r="J13" s="14"/>
      <c r="K13" s="19"/>
      <c r="L13" s="20"/>
      <c r="M13" s="20"/>
      <c r="N13" s="20"/>
      <c r="O13" s="131"/>
      <c r="P13" s="92" t="s">
        <v>616</v>
      </c>
      <c r="Q13" s="128" t="s">
        <v>617</v>
      </c>
    </row>
    <row r="14" spans="2:17" ht="51.75" thickBot="1" x14ac:dyDescent="0.25">
      <c r="B14" s="7" t="s">
        <v>618</v>
      </c>
      <c r="C14" s="8" t="s">
        <v>619</v>
      </c>
      <c r="D14" s="24"/>
      <c r="E14" s="27"/>
      <c r="F14" s="23"/>
      <c r="G14" s="6"/>
      <c r="H14" s="14"/>
      <c r="I14" s="14"/>
      <c r="J14" s="14"/>
      <c r="K14" s="19"/>
      <c r="L14" s="20"/>
      <c r="M14" s="20"/>
      <c r="N14" s="20"/>
      <c r="O14" s="131"/>
      <c r="P14" s="92" t="s">
        <v>620</v>
      </c>
      <c r="Q14" s="128" t="s">
        <v>621</v>
      </c>
    </row>
    <row r="15" spans="2:17" ht="39" thickBot="1" x14ac:dyDescent="0.25">
      <c r="B15" s="7" t="s">
        <v>622</v>
      </c>
      <c r="C15" s="7" t="s">
        <v>623</v>
      </c>
      <c r="D15" s="19"/>
      <c r="E15" s="19"/>
      <c r="F15" s="8"/>
      <c r="G15" s="13"/>
      <c r="H15" s="21"/>
      <c r="I15" s="21"/>
      <c r="J15" s="21"/>
      <c r="K15" s="13"/>
      <c r="L15" s="22"/>
      <c r="M15" s="22"/>
      <c r="N15" s="22"/>
      <c r="O15" s="132"/>
      <c r="P15" s="128" t="s">
        <v>624</v>
      </c>
      <c r="Q15" s="128" t="s">
        <v>625</v>
      </c>
    </row>
    <row r="16" spans="2:17" ht="102.75" thickBot="1" x14ac:dyDescent="0.25">
      <c r="B16" s="7" t="s">
        <v>626</v>
      </c>
      <c r="C16" s="8" t="s">
        <v>627</v>
      </c>
      <c r="D16" s="24"/>
      <c r="E16" s="27"/>
      <c r="F16" s="23"/>
      <c r="G16" s="6"/>
      <c r="H16" s="14"/>
      <c r="I16" s="14"/>
      <c r="J16" s="14"/>
      <c r="K16" s="19"/>
      <c r="L16" s="20"/>
      <c r="M16" s="20"/>
      <c r="N16" s="20"/>
      <c r="O16" s="131"/>
      <c r="P16" s="92" t="s">
        <v>628</v>
      </c>
      <c r="Q16" s="128" t="s">
        <v>629</v>
      </c>
    </row>
    <row r="17" spans="2:17" ht="64.5" thickBot="1" x14ac:dyDescent="0.25">
      <c r="B17" s="7" t="s">
        <v>630</v>
      </c>
      <c r="C17" s="7" t="s">
        <v>631</v>
      </c>
      <c r="D17" s="19"/>
      <c r="E17" s="19"/>
      <c r="F17" s="8"/>
      <c r="G17" s="13"/>
      <c r="H17" s="21"/>
      <c r="I17" s="21"/>
      <c r="J17" s="21"/>
      <c r="K17" s="13"/>
      <c r="L17" s="22"/>
      <c r="M17" s="22"/>
      <c r="N17" s="22"/>
      <c r="O17" s="132"/>
      <c r="P17" s="128" t="s">
        <v>632</v>
      </c>
      <c r="Q17" s="128" t="s">
        <v>633</v>
      </c>
    </row>
    <row r="18" spans="2:17" ht="51.75" thickBot="1" x14ac:dyDescent="0.25">
      <c r="B18" s="7" t="s">
        <v>634</v>
      </c>
      <c r="C18" s="8" t="s">
        <v>635</v>
      </c>
      <c r="D18" s="24"/>
      <c r="E18" s="27"/>
      <c r="F18" s="23"/>
      <c r="G18" s="6"/>
      <c r="H18" s="14"/>
      <c r="I18" s="14"/>
      <c r="J18" s="14"/>
      <c r="K18" s="19"/>
      <c r="L18" s="20"/>
      <c r="M18" s="20"/>
      <c r="N18" s="20"/>
      <c r="O18" s="131"/>
      <c r="P18" s="92" t="s">
        <v>636</v>
      </c>
      <c r="Q18" s="128" t="s">
        <v>637</v>
      </c>
    </row>
    <row r="19" spans="2:17" ht="166.5" thickBot="1" x14ac:dyDescent="0.25">
      <c r="B19" s="7" t="s">
        <v>638</v>
      </c>
      <c r="C19" s="7" t="s">
        <v>639</v>
      </c>
      <c r="D19" s="19"/>
      <c r="E19" s="19"/>
      <c r="F19" s="8"/>
      <c r="G19" s="13"/>
      <c r="H19" s="21"/>
      <c r="I19" s="21"/>
      <c r="J19" s="21"/>
      <c r="K19" s="13"/>
      <c r="L19" s="22"/>
      <c r="M19" s="22"/>
      <c r="N19" s="22"/>
      <c r="O19" s="132"/>
      <c r="P19" s="128" t="s">
        <v>640</v>
      </c>
      <c r="Q19" s="128" t="s">
        <v>641</v>
      </c>
    </row>
    <row r="20" spans="2:17" x14ac:dyDescent="0.2">
      <c r="B20" s="28"/>
      <c r="C20" s="28"/>
      <c r="D20" s="5"/>
      <c r="E20" s="5"/>
      <c r="F20" s="28"/>
      <c r="G20" s="5"/>
      <c r="H20" s="5"/>
      <c r="I20" s="5"/>
      <c r="J20" s="5"/>
      <c r="K20" s="5"/>
      <c r="L20" s="5"/>
      <c r="M20" s="5"/>
      <c r="N20" s="5"/>
      <c r="O20" s="5"/>
      <c r="P20" s="93"/>
      <c r="Q20" s="93"/>
    </row>
    <row r="22" spans="2:17" ht="51" x14ac:dyDescent="0.2">
      <c r="B22" s="2" t="s">
        <v>297</v>
      </c>
      <c r="Q22" s="94"/>
    </row>
  </sheetData>
  <mergeCells count="16">
    <mergeCell ref="B8:B9"/>
    <mergeCell ref="Q8:Q9"/>
    <mergeCell ref="B11:B12"/>
    <mergeCell ref="Q11:Q12"/>
    <mergeCell ref="F5:F6"/>
    <mergeCell ref="G5:G6"/>
    <mergeCell ref="H5:N5"/>
    <mergeCell ref="O5:O6"/>
    <mergeCell ref="P5:P6"/>
    <mergeCell ref="Q5:Q6"/>
    <mergeCell ref="E5:E6"/>
    <mergeCell ref="B2:D2"/>
    <mergeCell ref="B3:D3"/>
    <mergeCell ref="B5:B6"/>
    <mergeCell ref="C5:C6"/>
    <mergeCell ref="D5:D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workbookViewId="0">
      <pane ySplit="6" topLeftCell="A7" activePane="bottomLeft" state="frozen"/>
      <selection pane="bottomLeft" activeCell="P16" sqref="P16"/>
    </sheetView>
  </sheetViews>
  <sheetFormatPr defaultColWidth="8.85546875" defaultRowHeight="12.75" x14ac:dyDescent="0.2"/>
  <cols>
    <col min="1" max="1" width="3.28515625" style="1" customWidth="1"/>
    <col min="2" max="2" width="43.85546875" style="60" customWidth="1"/>
    <col min="3" max="3" width="43.7109375" style="9" customWidth="1"/>
    <col min="4" max="4" width="33.7109375" style="1" customWidth="1"/>
    <col min="5" max="5" width="8.7109375" style="1" customWidth="1"/>
    <col min="6" max="6" width="12" style="1" customWidth="1"/>
    <col min="7" max="7" width="9.42578125" style="1" customWidth="1"/>
    <col min="8" max="14" width="8.85546875" style="1"/>
    <col min="15" max="15" width="33.7109375" style="60" customWidth="1"/>
    <col min="16" max="16" width="43.7109375" style="113" customWidth="1"/>
    <col min="17" max="17" width="43.85546875" style="114" customWidth="1"/>
    <col min="18" max="16384" width="8.85546875" style="1"/>
  </cols>
  <sheetData>
    <row r="2" spans="2:17" x14ac:dyDescent="0.2">
      <c r="B2" s="81" t="s">
        <v>500</v>
      </c>
      <c r="C2" s="84"/>
      <c r="D2" s="59"/>
      <c r="E2" s="59"/>
      <c r="F2" s="57"/>
      <c r="G2" s="9"/>
      <c r="H2" s="9"/>
      <c r="I2" s="9"/>
      <c r="J2" s="9"/>
      <c r="K2" s="9"/>
      <c r="L2" s="9"/>
      <c r="M2" s="9"/>
      <c r="Q2" s="113"/>
    </row>
    <row r="3" spans="2:17" x14ac:dyDescent="0.2">
      <c r="B3" s="230" t="s">
        <v>499</v>
      </c>
      <c r="C3" s="230"/>
      <c r="D3" s="230"/>
      <c r="E3" s="57"/>
      <c r="F3" s="57"/>
      <c r="G3" s="9"/>
      <c r="H3" s="9"/>
      <c r="I3" s="9"/>
      <c r="J3" s="9"/>
      <c r="K3" s="9"/>
      <c r="L3" s="9"/>
      <c r="M3" s="9"/>
      <c r="Q3" s="113"/>
    </row>
    <row r="4" spans="2:17" ht="13.5" thickBot="1" x14ac:dyDescent="0.25"/>
    <row r="5" spans="2:17" ht="29.4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39" t="s">
        <v>3</v>
      </c>
      <c r="Q5" s="239" t="s">
        <v>5</v>
      </c>
    </row>
    <row r="6" spans="2:17" ht="13.5" thickBot="1" x14ac:dyDescent="0.25">
      <c r="B6" s="216"/>
      <c r="C6" s="216"/>
      <c r="D6" s="216"/>
      <c r="E6" s="216"/>
      <c r="F6" s="216"/>
      <c r="G6" s="216"/>
      <c r="H6" s="55">
        <v>2010</v>
      </c>
      <c r="I6" s="55">
        <v>2011</v>
      </c>
      <c r="J6" s="55">
        <v>2012</v>
      </c>
      <c r="K6" s="4">
        <v>2013</v>
      </c>
      <c r="L6" s="56">
        <v>2014</v>
      </c>
      <c r="M6" s="56">
        <v>2015</v>
      </c>
      <c r="N6" s="56">
        <v>2016</v>
      </c>
      <c r="O6" s="223"/>
      <c r="P6" s="240"/>
      <c r="Q6" s="240"/>
    </row>
    <row r="7" spans="2:17" s="65" customFormat="1" ht="39" thickBot="1" x14ac:dyDescent="0.25">
      <c r="B7" s="212" t="s">
        <v>480</v>
      </c>
      <c r="C7" s="8" t="s">
        <v>482</v>
      </c>
      <c r="D7" s="85"/>
      <c r="E7" s="8"/>
      <c r="F7" s="8"/>
      <c r="G7" s="85"/>
      <c r="H7" s="85"/>
      <c r="I7" s="85"/>
      <c r="J7" s="85"/>
      <c r="K7" s="85"/>
      <c r="L7" s="85"/>
      <c r="M7" s="85"/>
      <c r="N7" s="85"/>
      <c r="O7" s="136"/>
      <c r="P7" s="92" t="s">
        <v>491</v>
      </c>
      <c r="Q7" s="209" t="s">
        <v>487</v>
      </c>
    </row>
    <row r="8" spans="2:17" s="65" customFormat="1" ht="64.5" thickBot="1" x14ac:dyDescent="0.25">
      <c r="B8" s="225"/>
      <c r="C8" s="8" t="s">
        <v>483</v>
      </c>
      <c r="D8" s="85"/>
      <c r="E8" s="8"/>
      <c r="F8" s="8"/>
      <c r="G8" s="85"/>
      <c r="H8" s="85"/>
      <c r="I8" s="85"/>
      <c r="J8" s="85"/>
      <c r="K8" s="85"/>
      <c r="L8" s="85"/>
      <c r="M8" s="85"/>
      <c r="N8" s="85"/>
      <c r="O8" s="136"/>
      <c r="P8" s="92" t="s">
        <v>492</v>
      </c>
      <c r="Q8" s="211"/>
    </row>
    <row r="9" spans="2:17" s="65" customFormat="1" ht="51.75" thickBot="1" x14ac:dyDescent="0.25">
      <c r="B9" s="213"/>
      <c r="C9" s="8" t="s">
        <v>484</v>
      </c>
      <c r="D9" s="85"/>
      <c r="E9" s="8"/>
      <c r="F9" s="8"/>
      <c r="G9" s="85"/>
      <c r="H9" s="85"/>
      <c r="I9" s="85"/>
      <c r="J9" s="85"/>
      <c r="K9" s="85"/>
      <c r="L9" s="85"/>
      <c r="M9" s="85"/>
      <c r="N9" s="85"/>
      <c r="O9" s="136"/>
      <c r="P9" s="92" t="s">
        <v>493</v>
      </c>
      <c r="Q9" s="210"/>
    </row>
    <row r="10" spans="2:17" s="65" customFormat="1" ht="159.75" customHeight="1" thickBot="1" x14ac:dyDescent="0.25">
      <c r="B10" s="62" t="s">
        <v>481</v>
      </c>
      <c r="C10" s="8" t="s">
        <v>485</v>
      </c>
      <c r="D10" s="85"/>
      <c r="E10" s="8"/>
      <c r="F10" s="8"/>
      <c r="G10" s="85"/>
      <c r="H10" s="85"/>
      <c r="I10" s="85"/>
      <c r="J10" s="85"/>
      <c r="K10" s="85"/>
      <c r="L10" s="85"/>
      <c r="M10" s="85"/>
      <c r="N10" s="85"/>
      <c r="O10" s="136"/>
      <c r="P10" s="42" t="s">
        <v>494</v>
      </c>
      <c r="Q10" s="42" t="s">
        <v>488</v>
      </c>
    </row>
    <row r="11" spans="2:17" s="65" customFormat="1" ht="61.5" customHeight="1" thickBot="1" x14ac:dyDescent="0.25">
      <c r="B11" s="226" t="s">
        <v>474</v>
      </c>
      <c r="C11" s="8" t="s">
        <v>479</v>
      </c>
      <c r="D11" s="85"/>
      <c r="E11" s="8"/>
      <c r="F11" s="8"/>
      <c r="G11" s="85"/>
      <c r="H11" s="85"/>
      <c r="I11" s="85"/>
      <c r="J11" s="85"/>
      <c r="K11" s="85"/>
      <c r="L11" s="85"/>
      <c r="M11" s="85"/>
      <c r="N11" s="85"/>
      <c r="O11" s="136"/>
      <c r="P11" s="42" t="s">
        <v>495</v>
      </c>
      <c r="Q11" s="209" t="s">
        <v>489</v>
      </c>
    </row>
    <row r="12" spans="2:17" s="65" customFormat="1" ht="72" customHeight="1" thickBot="1" x14ac:dyDescent="0.25">
      <c r="B12" s="226"/>
      <c r="C12" s="8" t="s">
        <v>478</v>
      </c>
      <c r="D12" s="85"/>
      <c r="E12" s="8"/>
      <c r="F12" s="8"/>
      <c r="G12" s="85"/>
      <c r="H12" s="85"/>
      <c r="I12" s="85"/>
      <c r="J12" s="85"/>
      <c r="K12" s="85"/>
      <c r="L12" s="85"/>
      <c r="M12" s="85"/>
      <c r="N12" s="85"/>
      <c r="O12" s="136"/>
      <c r="P12" s="42" t="s">
        <v>496</v>
      </c>
      <c r="Q12" s="210"/>
    </row>
    <row r="13" spans="2:17" s="65" customFormat="1" ht="156" customHeight="1" thickBot="1" x14ac:dyDescent="0.25">
      <c r="B13" s="62" t="s">
        <v>477</v>
      </c>
      <c r="C13" s="62" t="s">
        <v>476</v>
      </c>
      <c r="D13" s="85"/>
      <c r="E13" s="8"/>
      <c r="F13" s="8"/>
      <c r="G13" s="85"/>
      <c r="H13" s="85"/>
      <c r="I13" s="85"/>
      <c r="J13" s="85"/>
      <c r="K13" s="85"/>
      <c r="L13" s="85"/>
      <c r="M13" s="85"/>
      <c r="N13" s="85"/>
      <c r="O13" s="136"/>
      <c r="P13" s="92" t="s">
        <v>497</v>
      </c>
      <c r="Q13" s="42" t="s">
        <v>490</v>
      </c>
    </row>
    <row r="14" spans="2:17" s="83" customFormat="1" ht="115.5" thickBot="1" x14ac:dyDescent="0.25">
      <c r="B14" s="62" t="s">
        <v>475</v>
      </c>
      <c r="C14" s="62" t="s">
        <v>486</v>
      </c>
      <c r="D14" s="85"/>
      <c r="E14" s="8"/>
      <c r="F14" s="8"/>
      <c r="G14" s="85"/>
      <c r="H14" s="85"/>
      <c r="I14" s="85"/>
      <c r="J14" s="85"/>
      <c r="K14" s="85"/>
      <c r="L14" s="85"/>
      <c r="M14" s="85"/>
      <c r="N14" s="85"/>
      <c r="O14" s="136"/>
      <c r="P14" s="42" t="s">
        <v>498</v>
      </c>
      <c r="Q14" s="42" t="s">
        <v>865</v>
      </c>
    </row>
    <row r="15" spans="2:17" s="116" customFormat="1" x14ac:dyDescent="0.2">
      <c r="B15" s="108"/>
      <c r="C15" s="108"/>
      <c r="E15" s="28"/>
      <c r="F15" s="28"/>
      <c r="P15" s="112"/>
      <c r="Q15" s="117"/>
    </row>
    <row r="16" spans="2:17" x14ac:dyDescent="0.2">
      <c r="P16" s="115"/>
    </row>
    <row r="17" spans="2:16" ht="51" x14ac:dyDescent="0.2">
      <c r="B17" s="66" t="s">
        <v>297</v>
      </c>
      <c r="P17" s="115"/>
    </row>
    <row r="18" spans="2:16" x14ac:dyDescent="0.2">
      <c r="P18" s="115"/>
    </row>
    <row r="19" spans="2:16" x14ac:dyDescent="0.2">
      <c r="P19" s="115"/>
    </row>
    <row r="20" spans="2:16" x14ac:dyDescent="0.2">
      <c r="P20" s="115"/>
    </row>
    <row r="21" spans="2:16" x14ac:dyDescent="0.2">
      <c r="P21" s="115"/>
    </row>
  </sheetData>
  <mergeCells count="15">
    <mergeCell ref="B11:B12"/>
    <mergeCell ref="B7:B9"/>
    <mergeCell ref="Q11:Q12"/>
    <mergeCell ref="Q7:Q9"/>
    <mergeCell ref="G5:G6"/>
    <mergeCell ref="H5:N5"/>
    <mergeCell ref="O5:O6"/>
    <mergeCell ref="P5:P6"/>
    <mergeCell ref="Q5:Q6"/>
    <mergeCell ref="F5:F6"/>
    <mergeCell ref="B3:D3"/>
    <mergeCell ref="B5:B6"/>
    <mergeCell ref="C5:C6"/>
    <mergeCell ref="D5:D6"/>
    <mergeCell ref="E5:E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workbookViewId="0">
      <pane ySplit="6" topLeftCell="A7" activePane="bottomLeft" state="frozen"/>
      <selection pane="bottomLeft" activeCell="P3" sqref="P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91" customWidth="1"/>
    <col min="17" max="17" width="43.85546875" style="91" customWidth="1"/>
    <col min="18" max="16384" width="8.85546875" style="1"/>
  </cols>
  <sheetData>
    <row r="2" spans="2:17" x14ac:dyDescent="0.2">
      <c r="B2" s="214" t="s">
        <v>642</v>
      </c>
      <c r="C2" s="214"/>
      <c r="D2" s="214"/>
      <c r="E2" s="88"/>
      <c r="F2" s="88"/>
      <c r="G2" s="9"/>
      <c r="H2" s="9"/>
      <c r="I2" s="9"/>
      <c r="J2" s="9"/>
      <c r="K2" s="9"/>
      <c r="L2" s="9"/>
      <c r="M2" s="9"/>
    </row>
    <row r="3" spans="2:17" x14ac:dyDescent="0.2">
      <c r="B3" s="224" t="s">
        <v>643</v>
      </c>
      <c r="C3" s="224"/>
      <c r="D3" s="224"/>
      <c r="E3" s="88"/>
      <c r="F3" s="88"/>
      <c r="G3" s="9"/>
      <c r="H3" s="9"/>
      <c r="I3" s="9"/>
      <c r="J3" s="9"/>
      <c r="K3" s="9"/>
      <c r="L3" s="9"/>
      <c r="M3" s="9"/>
    </row>
    <row r="4" spans="2:17" ht="13.5" thickBot="1" x14ac:dyDescent="0.25"/>
    <row r="5" spans="2:17" ht="25.9"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86">
        <v>2010</v>
      </c>
      <c r="I6" s="86">
        <v>2011</v>
      </c>
      <c r="J6" s="86">
        <v>2012</v>
      </c>
      <c r="K6" s="4">
        <v>2013</v>
      </c>
      <c r="L6" s="87">
        <v>2014</v>
      </c>
      <c r="M6" s="87">
        <v>2015</v>
      </c>
      <c r="N6" s="87">
        <v>2016</v>
      </c>
      <c r="O6" s="223"/>
      <c r="P6" s="218"/>
      <c r="Q6" s="218"/>
    </row>
    <row r="7" spans="2:17" ht="64.5" thickBot="1" x14ac:dyDescent="0.25">
      <c r="B7" s="8" t="s">
        <v>644</v>
      </c>
      <c r="C7" s="8" t="s">
        <v>645</v>
      </c>
      <c r="D7" s="24"/>
      <c r="E7" s="27"/>
      <c r="F7" s="23"/>
      <c r="G7" s="6"/>
      <c r="H7" s="14"/>
      <c r="I7" s="14"/>
      <c r="J7" s="14"/>
      <c r="K7" s="19"/>
      <c r="L7" s="20"/>
      <c r="M7" s="20"/>
      <c r="N7" s="20"/>
      <c r="O7" s="131"/>
      <c r="P7" s="92" t="s">
        <v>646</v>
      </c>
      <c r="Q7" s="92" t="s">
        <v>647</v>
      </c>
    </row>
    <row r="8" spans="2:17" ht="90" thickBot="1" x14ac:dyDescent="0.25">
      <c r="B8" s="8" t="s">
        <v>648</v>
      </c>
      <c r="C8" s="7" t="s">
        <v>649</v>
      </c>
      <c r="D8" s="19"/>
      <c r="E8" s="19"/>
      <c r="F8" s="8"/>
      <c r="G8" s="13"/>
      <c r="H8" s="21"/>
      <c r="I8" s="21"/>
      <c r="J8" s="21"/>
      <c r="K8" s="13"/>
      <c r="L8" s="22"/>
      <c r="M8" s="22"/>
      <c r="N8" s="22"/>
      <c r="O8" s="132"/>
      <c r="P8" s="128" t="s">
        <v>650</v>
      </c>
      <c r="Q8" s="92" t="s">
        <v>651</v>
      </c>
    </row>
    <row r="9" spans="2:17" ht="51.75" thickBot="1" x14ac:dyDescent="0.25">
      <c r="B9" s="8" t="s">
        <v>652</v>
      </c>
      <c r="C9" s="8" t="s">
        <v>653</v>
      </c>
      <c r="D9" s="24"/>
      <c r="E9" s="27"/>
      <c r="F9" s="23"/>
      <c r="G9" s="6"/>
      <c r="H9" s="14"/>
      <c r="I9" s="14"/>
      <c r="J9" s="14"/>
      <c r="K9" s="19"/>
      <c r="L9" s="20"/>
      <c r="M9" s="20"/>
      <c r="N9" s="20"/>
      <c r="O9" s="131"/>
      <c r="P9" s="92" t="s">
        <v>654</v>
      </c>
      <c r="Q9" s="92" t="s">
        <v>655</v>
      </c>
    </row>
    <row r="10" spans="2:17" ht="128.25" thickBot="1" x14ac:dyDescent="0.25">
      <c r="B10" s="7" t="s">
        <v>656</v>
      </c>
      <c r="C10" s="7" t="s">
        <v>657</v>
      </c>
      <c r="D10" s="19"/>
      <c r="E10" s="19"/>
      <c r="F10" s="8"/>
      <c r="G10" s="13"/>
      <c r="H10" s="21"/>
      <c r="I10" s="21"/>
      <c r="J10" s="21"/>
      <c r="K10" s="13"/>
      <c r="L10" s="22"/>
      <c r="M10" s="22"/>
      <c r="N10" s="22"/>
      <c r="O10" s="132"/>
      <c r="P10" s="128" t="s">
        <v>658</v>
      </c>
      <c r="Q10" s="92" t="s">
        <v>659</v>
      </c>
    </row>
    <row r="11" spans="2:17" ht="51.75" thickBot="1" x14ac:dyDescent="0.25">
      <c r="B11" s="8" t="s">
        <v>660</v>
      </c>
      <c r="C11" s="8" t="s">
        <v>661</v>
      </c>
      <c r="D11" s="24"/>
      <c r="E11" s="27"/>
      <c r="F11" s="23"/>
      <c r="G11" s="6"/>
      <c r="H11" s="14"/>
      <c r="I11" s="14"/>
      <c r="J11" s="14"/>
      <c r="K11" s="19"/>
      <c r="L11" s="20"/>
      <c r="M11" s="20"/>
      <c r="N11" s="20"/>
      <c r="O11" s="131"/>
      <c r="P11" s="92" t="s">
        <v>662</v>
      </c>
      <c r="Q11" s="92" t="s">
        <v>663</v>
      </c>
    </row>
    <row r="12" spans="2:17" ht="141" thickBot="1" x14ac:dyDescent="0.25">
      <c r="B12" s="8" t="s">
        <v>664</v>
      </c>
      <c r="C12" s="7" t="s">
        <v>665</v>
      </c>
      <c r="D12" s="19"/>
      <c r="E12" s="19"/>
      <c r="F12" s="8"/>
      <c r="G12" s="13"/>
      <c r="H12" s="21"/>
      <c r="I12" s="21"/>
      <c r="J12" s="21"/>
      <c r="K12" s="13"/>
      <c r="L12" s="22"/>
      <c r="M12" s="22"/>
      <c r="N12" s="22"/>
      <c r="O12" s="132"/>
      <c r="P12" s="128" t="s">
        <v>666</v>
      </c>
      <c r="Q12" s="92" t="s">
        <v>667</v>
      </c>
    </row>
    <row r="13" spans="2:17" ht="90" thickBot="1" x14ac:dyDescent="0.25">
      <c r="B13" s="7" t="s">
        <v>668</v>
      </c>
      <c r="C13" s="8" t="s">
        <v>669</v>
      </c>
      <c r="D13" s="24"/>
      <c r="E13" s="27"/>
      <c r="F13" s="23"/>
      <c r="G13" s="6"/>
      <c r="H13" s="14"/>
      <c r="I13" s="14"/>
      <c r="J13" s="14"/>
      <c r="K13" s="19"/>
      <c r="L13" s="20"/>
      <c r="M13" s="20"/>
      <c r="N13" s="20"/>
      <c r="O13" s="131"/>
      <c r="P13" s="92" t="s">
        <v>670</v>
      </c>
      <c r="Q13" s="92" t="s">
        <v>671</v>
      </c>
    </row>
    <row r="14" spans="2:17" ht="141" thickBot="1" x14ac:dyDescent="0.25">
      <c r="B14" s="7" t="s">
        <v>672</v>
      </c>
      <c r="C14" s="8" t="s">
        <v>673</v>
      </c>
      <c r="D14" s="24"/>
      <c r="E14" s="27"/>
      <c r="F14" s="23"/>
      <c r="G14" s="6"/>
      <c r="H14" s="14"/>
      <c r="I14" s="14"/>
      <c r="J14" s="14"/>
      <c r="K14" s="19"/>
      <c r="L14" s="20"/>
      <c r="M14" s="20"/>
      <c r="N14" s="20"/>
      <c r="O14" s="131"/>
      <c r="P14" s="92" t="s">
        <v>674</v>
      </c>
      <c r="Q14" s="92" t="s">
        <v>675</v>
      </c>
    </row>
    <row r="15" spans="2:17" ht="64.5" thickBot="1" x14ac:dyDescent="0.25">
      <c r="B15" s="7" t="s">
        <v>676</v>
      </c>
      <c r="C15" s="7" t="s">
        <v>677</v>
      </c>
      <c r="D15" s="19"/>
      <c r="E15" s="19"/>
      <c r="F15" s="8"/>
      <c r="G15" s="13"/>
      <c r="H15" s="21"/>
      <c r="I15" s="21"/>
      <c r="J15" s="21"/>
      <c r="K15" s="13"/>
      <c r="L15" s="22"/>
      <c r="M15" s="22"/>
      <c r="N15" s="22"/>
      <c r="O15" s="132"/>
      <c r="P15" s="128" t="s">
        <v>678</v>
      </c>
      <c r="Q15" s="92" t="s">
        <v>679</v>
      </c>
    </row>
    <row r="16" spans="2:17" ht="115.5" thickBot="1" x14ac:dyDescent="0.25">
      <c r="B16" s="7" t="s">
        <v>680</v>
      </c>
      <c r="C16" s="8" t="s">
        <v>681</v>
      </c>
      <c r="D16" s="24"/>
      <c r="E16" s="27"/>
      <c r="F16" s="23"/>
      <c r="G16" s="6"/>
      <c r="H16" s="14"/>
      <c r="I16" s="14"/>
      <c r="J16" s="14"/>
      <c r="K16" s="19"/>
      <c r="L16" s="20"/>
      <c r="M16" s="20"/>
      <c r="N16" s="20"/>
      <c r="O16" s="92"/>
      <c r="P16" s="92" t="s">
        <v>682</v>
      </c>
      <c r="Q16" s="92" t="s">
        <v>683</v>
      </c>
    </row>
    <row r="17" spans="2:17" x14ac:dyDescent="0.2">
      <c r="B17" s="28"/>
      <c r="C17" s="28"/>
      <c r="D17" s="5"/>
      <c r="E17" s="5"/>
      <c r="F17" s="28"/>
      <c r="G17" s="5"/>
      <c r="H17" s="5"/>
      <c r="I17" s="5"/>
      <c r="J17" s="5"/>
      <c r="K17" s="5"/>
      <c r="L17" s="5"/>
      <c r="M17" s="5"/>
      <c r="N17" s="5"/>
      <c r="O17" s="5"/>
      <c r="P17" s="93"/>
      <c r="Q17" s="93"/>
    </row>
    <row r="19" spans="2:17" ht="51" x14ac:dyDescent="0.2">
      <c r="B19" s="2" t="s">
        <v>297</v>
      </c>
      <c r="Q19" s="94"/>
    </row>
  </sheetData>
  <mergeCells count="12">
    <mergeCell ref="Q5:Q6"/>
    <mergeCell ref="B2:D2"/>
    <mergeCell ref="B3:D3"/>
    <mergeCell ref="B5:B6"/>
    <mergeCell ref="C5:C6"/>
    <mergeCell ref="D5:D6"/>
    <mergeCell ref="E5:E6"/>
    <mergeCell ref="F5:F6"/>
    <mergeCell ref="G5:G6"/>
    <mergeCell ref="H5:N5"/>
    <mergeCell ref="O5:O6"/>
    <mergeCell ref="P5:P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7"/>
  <sheetViews>
    <sheetView workbookViewId="0">
      <pane ySplit="6" topLeftCell="A7" activePane="bottomLeft" state="frozen"/>
      <selection pane="bottomLeft" activeCell="C24" sqref="C24"/>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3" width="8.85546875" style="1"/>
    <col min="14" max="14" width="11" style="1" customWidth="1"/>
    <col min="15" max="15" width="33.7109375" style="1" customWidth="1"/>
    <col min="16" max="16" width="43.7109375" style="91" customWidth="1"/>
    <col min="17" max="17" width="43.85546875" style="91" customWidth="1"/>
    <col min="18" max="16384" width="8.85546875" style="1"/>
  </cols>
  <sheetData>
    <row r="2" spans="2:17" x14ac:dyDescent="0.2">
      <c r="B2" s="90" t="s">
        <v>684</v>
      </c>
      <c r="C2" s="90"/>
      <c r="D2" s="90"/>
      <c r="E2" s="90"/>
      <c r="F2" s="90"/>
      <c r="G2" s="95"/>
      <c r="H2" s="95"/>
      <c r="I2" s="95"/>
      <c r="J2" s="9"/>
      <c r="K2" s="9"/>
      <c r="L2" s="9"/>
      <c r="M2" s="9"/>
      <c r="Q2" s="96"/>
    </row>
    <row r="3" spans="2:17" x14ac:dyDescent="0.2">
      <c r="B3" s="224" t="s">
        <v>685</v>
      </c>
      <c r="C3" s="224"/>
      <c r="D3" s="224"/>
      <c r="E3" s="224"/>
      <c r="F3" s="224"/>
      <c r="G3" s="224"/>
      <c r="H3" s="224"/>
      <c r="I3" s="224"/>
      <c r="J3" s="9"/>
      <c r="K3" s="9"/>
      <c r="L3" s="9"/>
      <c r="M3" s="9"/>
    </row>
    <row r="4" spans="2:17" ht="13.5" thickBot="1" x14ac:dyDescent="0.25"/>
    <row r="5" spans="2:17" ht="26.4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86">
        <v>2010</v>
      </c>
      <c r="I6" s="86">
        <v>2011</v>
      </c>
      <c r="J6" s="86">
        <v>2012</v>
      </c>
      <c r="K6" s="4">
        <v>2013</v>
      </c>
      <c r="L6" s="87">
        <v>2014</v>
      </c>
      <c r="M6" s="87">
        <v>2015</v>
      </c>
      <c r="N6" s="87">
        <v>2016</v>
      </c>
      <c r="O6" s="223"/>
      <c r="P6" s="218"/>
      <c r="Q6" s="218"/>
    </row>
    <row r="7" spans="2:17" ht="46.5" hidden="1" customHeight="1" thickBot="1" x14ac:dyDescent="0.25">
      <c r="B7" s="212" t="s">
        <v>686</v>
      </c>
      <c r="C7" s="8" t="s">
        <v>687</v>
      </c>
      <c r="D7" s="24"/>
      <c r="E7" s="27"/>
      <c r="F7" s="23"/>
      <c r="G7" s="6"/>
      <c r="H7" s="14"/>
      <c r="I7" s="14"/>
      <c r="J7" s="14"/>
      <c r="K7" s="19"/>
      <c r="L7" s="20"/>
      <c r="M7" s="20"/>
      <c r="N7" s="20"/>
      <c r="O7" s="131"/>
      <c r="P7" s="92" t="s">
        <v>688</v>
      </c>
      <c r="Q7" s="209" t="s">
        <v>689</v>
      </c>
    </row>
    <row r="8" spans="2:17" ht="43.5" hidden="1" customHeight="1" thickBot="1" x14ac:dyDescent="0.25">
      <c r="B8" s="213"/>
      <c r="C8" s="7" t="s">
        <v>690</v>
      </c>
      <c r="D8" s="19"/>
      <c r="E8" s="19"/>
      <c r="F8" s="8"/>
      <c r="G8" s="13"/>
      <c r="H8" s="21"/>
      <c r="I8" s="21"/>
      <c r="J8" s="21"/>
      <c r="K8" s="13"/>
      <c r="L8" s="22"/>
      <c r="M8" s="22"/>
      <c r="N8" s="22"/>
      <c r="O8" s="132"/>
      <c r="P8" s="128" t="s">
        <v>691</v>
      </c>
      <c r="Q8" s="210"/>
    </row>
    <row r="9" spans="2:17" ht="77.25" hidden="1" thickBot="1" x14ac:dyDescent="0.25">
      <c r="B9" s="34" t="s">
        <v>692</v>
      </c>
      <c r="C9" s="8" t="s">
        <v>693</v>
      </c>
      <c r="D9" s="24"/>
      <c r="E9" s="27"/>
      <c r="F9" s="23"/>
      <c r="G9" s="6"/>
      <c r="H9" s="14"/>
      <c r="I9" s="14"/>
      <c r="J9" s="14"/>
      <c r="K9" s="19"/>
      <c r="L9" s="20"/>
      <c r="M9" s="20"/>
      <c r="N9" s="20"/>
      <c r="O9" s="131"/>
      <c r="P9" s="92" t="s">
        <v>694</v>
      </c>
      <c r="Q9" s="124" t="s">
        <v>695</v>
      </c>
    </row>
    <row r="10" spans="2:17" ht="64.5" hidden="1" thickBot="1" x14ac:dyDescent="0.25">
      <c r="B10" s="7" t="s">
        <v>696</v>
      </c>
      <c r="C10" s="7" t="s">
        <v>697</v>
      </c>
      <c r="D10" s="19"/>
      <c r="E10" s="19"/>
      <c r="F10" s="8"/>
      <c r="G10" s="13"/>
      <c r="H10" s="21"/>
      <c r="I10" s="21"/>
      <c r="J10" s="21"/>
      <c r="K10" s="13"/>
      <c r="L10" s="22"/>
      <c r="M10" s="22"/>
      <c r="N10" s="22"/>
      <c r="O10" s="132"/>
      <c r="P10" s="128" t="s">
        <v>698</v>
      </c>
      <c r="Q10" s="128" t="s">
        <v>699</v>
      </c>
    </row>
    <row r="11" spans="2:17" ht="26.25" hidden="1" thickBot="1" x14ac:dyDescent="0.25">
      <c r="B11" s="212" t="s">
        <v>700</v>
      </c>
      <c r="C11" s="8" t="s">
        <v>701</v>
      </c>
      <c r="D11" s="24"/>
      <c r="E11" s="27"/>
      <c r="F11" s="23"/>
      <c r="G11" s="6"/>
      <c r="H11" s="14"/>
      <c r="I11" s="14"/>
      <c r="J11" s="14"/>
      <c r="K11" s="19"/>
      <c r="L11" s="20"/>
      <c r="M11" s="20"/>
      <c r="N11" s="20"/>
      <c r="O11" s="131"/>
      <c r="P11" s="92" t="s">
        <v>702</v>
      </c>
      <c r="Q11" s="209" t="s">
        <v>703</v>
      </c>
    </row>
    <row r="12" spans="2:17" ht="26.25" hidden="1" thickBot="1" x14ac:dyDescent="0.25">
      <c r="B12" s="213"/>
      <c r="C12" s="7" t="s">
        <v>704</v>
      </c>
      <c r="D12" s="19"/>
      <c r="E12" s="19"/>
      <c r="F12" s="8"/>
      <c r="G12" s="13"/>
      <c r="H12" s="21"/>
      <c r="I12" s="21"/>
      <c r="J12" s="21"/>
      <c r="K12" s="13"/>
      <c r="L12" s="22"/>
      <c r="M12" s="22"/>
      <c r="N12" s="22"/>
      <c r="O12" s="132"/>
      <c r="P12" s="128" t="s">
        <v>705</v>
      </c>
      <c r="Q12" s="210"/>
    </row>
    <row r="13" spans="2:17" ht="51.75" hidden="1" thickBot="1" x14ac:dyDescent="0.25">
      <c r="B13" s="7" t="s">
        <v>706</v>
      </c>
      <c r="C13" s="8" t="s">
        <v>707</v>
      </c>
      <c r="D13" s="24"/>
      <c r="E13" s="27"/>
      <c r="F13" s="23"/>
      <c r="G13" s="6"/>
      <c r="H13" s="14"/>
      <c r="I13" s="14"/>
      <c r="J13" s="14"/>
      <c r="K13" s="19"/>
      <c r="L13" s="20"/>
      <c r="M13" s="20"/>
      <c r="N13" s="20"/>
      <c r="O13" s="131"/>
      <c r="P13" s="92" t="s">
        <v>708</v>
      </c>
      <c r="Q13" s="128" t="s">
        <v>709</v>
      </c>
    </row>
    <row r="14" spans="2:17" ht="51.75" hidden="1" thickBot="1" x14ac:dyDescent="0.25">
      <c r="B14" s="7" t="s">
        <v>710</v>
      </c>
      <c r="C14" s="8" t="s">
        <v>711</v>
      </c>
      <c r="D14" s="24"/>
      <c r="E14" s="27"/>
      <c r="F14" s="23"/>
      <c r="G14" s="6"/>
      <c r="H14" s="14"/>
      <c r="I14" s="14"/>
      <c r="J14" s="14"/>
      <c r="K14" s="19"/>
      <c r="L14" s="20"/>
      <c r="M14" s="20"/>
      <c r="N14" s="20"/>
      <c r="O14" s="131"/>
      <c r="P14" s="92" t="s">
        <v>712</v>
      </c>
      <c r="Q14" s="128" t="s">
        <v>713</v>
      </c>
    </row>
    <row r="15" spans="2:17" ht="64.5" hidden="1" thickBot="1" x14ac:dyDescent="0.25">
      <c r="B15" s="7" t="s">
        <v>714</v>
      </c>
      <c r="C15" s="7" t="s">
        <v>715</v>
      </c>
      <c r="D15" s="19"/>
      <c r="E15" s="19"/>
      <c r="F15" s="8"/>
      <c r="G15" s="13"/>
      <c r="H15" s="21"/>
      <c r="I15" s="21"/>
      <c r="J15" s="21"/>
      <c r="K15" s="13"/>
      <c r="L15" s="22"/>
      <c r="M15" s="22"/>
      <c r="N15" s="22"/>
      <c r="O15" s="132"/>
      <c r="P15" s="128" t="s">
        <v>716</v>
      </c>
      <c r="Q15" s="128" t="s">
        <v>717</v>
      </c>
    </row>
    <row r="16" spans="2:17" ht="64.5" hidden="1" thickBot="1" x14ac:dyDescent="0.25">
      <c r="B16" s="7" t="s">
        <v>718</v>
      </c>
      <c r="C16" s="8" t="s">
        <v>719</v>
      </c>
      <c r="D16" s="24"/>
      <c r="E16" s="27"/>
      <c r="F16" s="23"/>
      <c r="G16" s="6"/>
      <c r="H16" s="14"/>
      <c r="I16" s="14"/>
      <c r="J16" s="14"/>
      <c r="K16" s="19"/>
      <c r="L16" s="20"/>
      <c r="M16" s="20"/>
      <c r="N16" s="20"/>
      <c r="O16" s="131"/>
      <c r="P16" s="92" t="s">
        <v>720</v>
      </c>
      <c r="Q16" s="128" t="s">
        <v>721</v>
      </c>
    </row>
    <row r="17" spans="2:17" ht="64.5" hidden="1" thickBot="1" x14ac:dyDescent="0.25">
      <c r="B17" s="7" t="s">
        <v>722</v>
      </c>
      <c r="C17" s="7" t="s">
        <v>723</v>
      </c>
      <c r="D17" s="19"/>
      <c r="E17" s="19"/>
      <c r="F17" s="8"/>
      <c r="G17" s="13"/>
      <c r="H17" s="21"/>
      <c r="I17" s="21"/>
      <c r="J17" s="21"/>
      <c r="K17" s="13"/>
      <c r="L17" s="22"/>
      <c r="M17" s="22"/>
      <c r="N17" s="22"/>
      <c r="O17" s="132"/>
      <c r="P17" s="128" t="s">
        <v>724</v>
      </c>
      <c r="Q17" s="128" t="s">
        <v>725</v>
      </c>
    </row>
    <row r="18" spans="2:17" ht="51.75" thickBot="1" x14ac:dyDescent="0.25">
      <c r="B18" s="7" t="s">
        <v>726</v>
      </c>
      <c r="C18" s="8" t="s">
        <v>727</v>
      </c>
      <c r="D18" s="150" t="s">
        <v>882</v>
      </c>
      <c r="E18" s="150" t="s">
        <v>877</v>
      </c>
      <c r="F18" s="149" t="s">
        <v>873</v>
      </c>
      <c r="G18" s="167" t="s">
        <v>886</v>
      </c>
      <c r="H18" s="186">
        <f>3421097/1000000</f>
        <v>3.4210970000000001</v>
      </c>
      <c r="I18" s="186">
        <f>3433789/1000000</f>
        <v>3.433789</v>
      </c>
      <c r="J18" s="186">
        <f>1499565/1000000</f>
        <v>1.499565</v>
      </c>
      <c r="K18" s="190">
        <f>1039735/1000000</f>
        <v>1.0397350000000001</v>
      </c>
      <c r="L18" s="184">
        <f>905536/1000000</f>
        <v>0.90553600000000001</v>
      </c>
      <c r="M18" s="184">
        <f>1071261/1000000</f>
        <v>1.071261</v>
      </c>
      <c r="N18" s="194" t="s">
        <v>872</v>
      </c>
      <c r="O18" s="192" t="s">
        <v>895</v>
      </c>
      <c r="P18" s="92" t="s">
        <v>728</v>
      </c>
      <c r="Q18" s="128" t="s">
        <v>729</v>
      </c>
    </row>
    <row r="19" spans="2:17" ht="128.25" thickBot="1" x14ac:dyDescent="0.25">
      <c r="B19" s="7" t="s">
        <v>730</v>
      </c>
      <c r="C19" s="7" t="s">
        <v>731</v>
      </c>
      <c r="D19" s="150" t="s">
        <v>896</v>
      </c>
      <c r="E19" s="150" t="s">
        <v>877</v>
      </c>
      <c r="F19" s="191" t="s">
        <v>873</v>
      </c>
      <c r="G19" s="191" t="s">
        <v>886</v>
      </c>
      <c r="H19" s="189">
        <f>69739/1000000</f>
        <v>6.9738999999999995E-2</v>
      </c>
      <c r="I19" s="189">
        <f>185329/1000000</f>
        <v>0.18532899999999999</v>
      </c>
      <c r="J19" s="189">
        <f>99444/1000000</f>
        <v>9.9444000000000005E-2</v>
      </c>
      <c r="K19" s="187">
        <f>24115/1000000</f>
        <v>2.4115000000000001E-2</v>
      </c>
      <c r="L19" s="188" t="s">
        <v>894</v>
      </c>
      <c r="M19" s="185">
        <f>109276/1000000</f>
        <v>0.109276</v>
      </c>
      <c r="N19" s="195" t="s">
        <v>872</v>
      </c>
      <c r="O19" s="190" t="s">
        <v>897</v>
      </c>
      <c r="P19" s="128" t="s">
        <v>732</v>
      </c>
      <c r="Q19" s="128" t="s">
        <v>733</v>
      </c>
    </row>
    <row r="20" spans="2:17" ht="77.25" hidden="1" thickBot="1" x14ac:dyDescent="0.25">
      <c r="B20" s="7" t="s">
        <v>734</v>
      </c>
      <c r="C20" s="7" t="s">
        <v>735</v>
      </c>
      <c r="D20" s="19"/>
      <c r="E20" s="19"/>
      <c r="F20" s="8"/>
      <c r="G20" s="13"/>
      <c r="H20" s="21"/>
      <c r="I20" s="21"/>
      <c r="J20" s="21"/>
      <c r="K20" s="13"/>
      <c r="L20" s="22"/>
      <c r="M20" s="22"/>
      <c r="N20" s="22"/>
      <c r="O20" s="132"/>
      <c r="P20" s="128" t="s">
        <v>736</v>
      </c>
      <c r="Q20" s="128" t="s">
        <v>737</v>
      </c>
    </row>
    <row r="21" spans="2:17" x14ac:dyDescent="0.2">
      <c r="B21" s="28"/>
      <c r="C21" s="28"/>
      <c r="D21" s="5"/>
      <c r="E21" s="5"/>
      <c r="F21" s="28"/>
      <c r="G21" s="5"/>
      <c r="H21" s="5"/>
      <c r="I21" s="5"/>
      <c r="J21" s="5"/>
      <c r="K21" s="5"/>
      <c r="L21" s="5"/>
      <c r="M21" s="5"/>
      <c r="N21" s="5"/>
      <c r="O21" s="5"/>
      <c r="P21" s="93"/>
      <c r="Q21" s="93"/>
    </row>
    <row r="23" spans="2:17" ht="51" x14ac:dyDescent="0.2">
      <c r="B23" s="2" t="s">
        <v>297</v>
      </c>
      <c r="Q23" s="94"/>
    </row>
    <row r="26" spans="2:17" ht="25.5" x14ac:dyDescent="0.2">
      <c r="B26" s="174" t="s">
        <v>885</v>
      </c>
    </row>
    <row r="27" spans="2:17" ht="9" customHeight="1" x14ac:dyDescent="0.2"/>
  </sheetData>
  <mergeCells count="15">
    <mergeCell ref="B11:B12"/>
    <mergeCell ref="Q11:Q12"/>
    <mergeCell ref="B3:I3"/>
    <mergeCell ref="B5:B6"/>
    <mergeCell ref="C5:C6"/>
    <mergeCell ref="D5:D6"/>
    <mergeCell ref="E5:E6"/>
    <mergeCell ref="F5:F6"/>
    <mergeCell ref="G5:G6"/>
    <mergeCell ref="H5:N5"/>
    <mergeCell ref="O5:O6"/>
    <mergeCell ref="P5:P6"/>
    <mergeCell ref="Q5:Q6"/>
    <mergeCell ref="B7:B8"/>
    <mergeCell ref="Q7:Q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2"/>
  <sheetViews>
    <sheetView workbookViewId="0">
      <pane ySplit="6" topLeftCell="A25" activePane="bottomLeft" state="frozen"/>
      <selection pane="bottomLeft"/>
    </sheetView>
  </sheetViews>
  <sheetFormatPr defaultColWidth="8.85546875" defaultRowHeight="12.75" x14ac:dyDescent="0.2"/>
  <cols>
    <col min="1" max="1" width="3.28515625" style="1" customWidth="1"/>
    <col min="2" max="2" width="43.85546875" style="1" customWidth="1"/>
    <col min="3" max="3" width="43.7109375" style="119" customWidth="1"/>
    <col min="4" max="4" width="33.7109375" style="1" customWidth="1"/>
    <col min="5" max="5" width="8.7109375" style="1" customWidth="1"/>
    <col min="6" max="6" width="12" style="1" customWidth="1"/>
    <col min="7" max="7" width="9.42578125" style="1" customWidth="1"/>
    <col min="8" max="14" width="8.85546875" style="1"/>
    <col min="15" max="15" width="33.7109375" style="2" customWidth="1"/>
    <col min="16" max="16" width="43.7109375" style="121" customWidth="1"/>
    <col min="17" max="17" width="43.85546875" style="2" customWidth="1"/>
    <col min="18" max="16384" width="8.85546875" style="1"/>
  </cols>
  <sheetData>
    <row r="2" spans="2:17" x14ac:dyDescent="0.2">
      <c r="B2" s="118" t="s">
        <v>738</v>
      </c>
      <c r="C2" s="118"/>
      <c r="D2" s="118"/>
      <c r="E2" s="88"/>
      <c r="F2" s="88"/>
      <c r="G2" s="9"/>
      <c r="H2" s="9"/>
      <c r="I2" s="9"/>
      <c r="J2" s="9"/>
      <c r="K2" s="9"/>
      <c r="L2" s="9"/>
      <c r="M2" s="9"/>
      <c r="P2" s="100"/>
      <c r="Q2" s="1"/>
    </row>
    <row r="3" spans="2:17" x14ac:dyDescent="0.2">
      <c r="B3" s="100" t="s">
        <v>739</v>
      </c>
      <c r="C3" s="100"/>
      <c r="D3" s="100"/>
      <c r="E3" s="90"/>
      <c r="F3" s="88"/>
      <c r="G3" s="9"/>
      <c r="H3" s="9"/>
      <c r="I3" s="9"/>
      <c r="J3" s="9"/>
      <c r="K3" s="9"/>
      <c r="L3" s="9"/>
      <c r="M3" s="9"/>
      <c r="P3" s="100"/>
      <c r="Q3" s="1"/>
    </row>
    <row r="4" spans="2:17" ht="13.5" thickBot="1" x14ac:dyDescent="0.25"/>
    <row r="5" spans="2:17" ht="27" customHeight="1" thickBot="1" x14ac:dyDescent="0.25">
      <c r="B5" s="215" t="s">
        <v>18</v>
      </c>
      <c r="C5" s="252"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53"/>
      <c r="D6" s="216"/>
      <c r="E6" s="216"/>
      <c r="F6" s="216"/>
      <c r="G6" s="216"/>
      <c r="H6" s="86">
        <v>2010</v>
      </c>
      <c r="I6" s="86">
        <v>2011</v>
      </c>
      <c r="J6" s="86">
        <v>2012</v>
      </c>
      <c r="K6" s="4">
        <v>2013</v>
      </c>
      <c r="L6" s="87">
        <v>2014</v>
      </c>
      <c r="M6" s="87">
        <v>2015</v>
      </c>
      <c r="N6" s="87">
        <v>2016</v>
      </c>
      <c r="O6" s="223"/>
      <c r="P6" s="218"/>
      <c r="Q6" s="218"/>
    </row>
    <row r="7" spans="2:17" ht="26.25" thickBot="1" x14ac:dyDescent="0.25">
      <c r="B7" s="212" t="s">
        <v>740</v>
      </c>
      <c r="C7" s="24" t="s">
        <v>741</v>
      </c>
      <c r="D7" s="24"/>
      <c r="E7" s="27"/>
      <c r="F7" s="23"/>
      <c r="G7" s="6"/>
      <c r="H7" s="14"/>
      <c r="I7" s="14"/>
      <c r="J7" s="14"/>
      <c r="K7" s="19"/>
      <c r="L7" s="20"/>
      <c r="M7" s="20"/>
      <c r="N7" s="20"/>
      <c r="O7" s="131"/>
      <c r="P7" s="18" t="s">
        <v>742</v>
      </c>
      <c r="Q7" s="209" t="s">
        <v>743</v>
      </c>
    </row>
    <row r="8" spans="2:17" ht="26.25" thickBot="1" x14ac:dyDescent="0.25">
      <c r="B8" s="225"/>
      <c r="C8" s="120" t="s">
        <v>744</v>
      </c>
      <c r="D8" s="19"/>
      <c r="E8" s="19"/>
      <c r="F8" s="8"/>
      <c r="G8" s="13"/>
      <c r="H8" s="21"/>
      <c r="I8" s="21"/>
      <c r="J8" s="21"/>
      <c r="K8" s="13"/>
      <c r="L8" s="22"/>
      <c r="M8" s="22"/>
      <c r="N8" s="22"/>
      <c r="O8" s="137"/>
      <c r="P8" s="122" t="s">
        <v>745</v>
      </c>
      <c r="Q8" s="211"/>
    </row>
    <row r="9" spans="2:17" ht="39" thickBot="1" x14ac:dyDescent="0.25">
      <c r="B9" s="225"/>
      <c r="C9" s="24" t="s">
        <v>746</v>
      </c>
      <c r="D9" s="24"/>
      <c r="E9" s="27"/>
      <c r="F9" s="23"/>
      <c r="G9" s="6"/>
      <c r="H9" s="14"/>
      <c r="I9" s="14"/>
      <c r="J9" s="14"/>
      <c r="K9" s="19"/>
      <c r="L9" s="20"/>
      <c r="M9" s="20"/>
      <c r="N9" s="20"/>
      <c r="O9" s="131"/>
      <c r="P9" s="18" t="s">
        <v>747</v>
      </c>
      <c r="Q9" s="211"/>
    </row>
    <row r="10" spans="2:17" ht="39" thickBot="1" x14ac:dyDescent="0.25">
      <c r="B10" s="213"/>
      <c r="C10" s="120" t="s">
        <v>748</v>
      </c>
      <c r="D10" s="19"/>
      <c r="E10" s="19"/>
      <c r="F10" s="8"/>
      <c r="G10" s="13"/>
      <c r="H10" s="21"/>
      <c r="I10" s="21"/>
      <c r="J10" s="21"/>
      <c r="K10" s="13"/>
      <c r="L10" s="22"/>
      <c r="M10" s="22"/>
      <c r="N10" s="22"/>
      <c r="O10" s="137"/>
      <c r="P10" s="122" t="s">
        <v>749</v>
      </c>
      <c r="Q10" s="210"/>
    </row>
    <row r="11" spans="2:17" ht="51.75" thickBot="1" x14ac:dyDescent="0.25">
      <c r="B11" s="225" t="s">
        <v>750</v>
      </c>
      <c r="C11" s="24" t="s">
        <v>751</v>
      </c>
      <c r="D11" s="24"/>
      <c r="E11" s="27"/>
      <c r="F11" s="23"/>
      <c r="G11" s="6"/>
      <c r="H11" s="14"/>
      <c r="I11" s="14"/>
      <c r="J11" s="14"/>
      <c r="K11" s="19"/>
      <c r="L11" s="20"/>
      <c r="M11" s="20"/>
      <c r="N11" s="20"/>
      <c r="O11" s="131"/>
      <c r="P11" s="18" t="s">
        <v>752</v>
      </c>
      <c r="Q11" s="209" t="s">
        <v>753</v>
      </c>
    </row>
    <row r="12" spans="2:17" ht="39" thickBot="1" x14ac:dyDescent="0.25">
      <c r="B12" s="225"/>
      <c r="C12" s="120" t="s">
        <v>754</v>
      </c>
      <c r="D12" s="19"/>
      <c r="E12" s="19"/>
      <c r="F12" s="8"/>
      <c r="G12" s="13"/>
      <c r="H12" s="21"/>
      <c r="I12" s="21"/>
      <c r="J12" s="21"/>
      <c r="K12" s="13"/>
      <c r="L12" s="22"/>
      <c r="M12" s="22"/>
      <c r="N12" s="22"/>
      <c r="O12" s="137"/>
      <c r="P12" s="122" t="s">
        <v>755</v>
      </c>
      <c r="Q12" s="211"/>
    </row>
    <row r="13" spans="2:17" ht="39" thickBot="1" x14ac:dyDescent="0.25">
      <c r="B13" s="225"/>
      <c r="C13" s="24" t="s">
        <v>756</v>
      </c>
      <c r="D13" s="24"/>
      <c r="E13" s="27"/>
      <c r="F13" s="23"/>
      <c r="G13" s="6"/>
      <c r="H13" s="14"/>
      <c r="I13" s="14"/>
      <c r="J13" s="14"/>
      <c r="K13" s="19"/>
      <c r="L13" s="20"/>
      <c r="M13" s="20"/>
      <c r="N13" s="20"/>
      <c r="O13" s="131"/>
      <c r="P13" s="18" t="s">
        <v>757</v>
      </c>
      <c r="Q13" s="210"/>
    </row>
    <row r="14" spans="2:17" ht="64.5" thickBot="1" x14ac:dyDescent="0.25">
      <c r="B14" s="212" t="s">
        <v>758</v>
      </c>
      <c r="C14" s="24" t="s">
        <v>759</v>
      </c>
      <c r="D14" s="24"/>
      <c r="E14" s="27"/>
      <c r="F14" s="23"/>
      <c r="G14" s="6"/>
      <c r="H14" s="14"/>
      <c r="I14" s="14"/>
      <c r="J14" s="14"/>
      <c r="K14" s="19"/>
      <c r="L14" s="20"/>
      <c r="M14" s="20"/>
      <c r="N14" s="20"/>
      <c r="O14" s="131"/>
      <c r="P14" s="18" t="s">
        <v>760</v>
      </c>
      <c r="Q14" s="209" t="s">
        <v>761</v>
      </c>
    </row>
    <row r="15" spans="2:17" ht="26.25" thickBot="1" x14ac:dyDescent="0.25">
      <c r="B15" s="213"/>
      <c r="C15" s="120" t="s">
        <v>762</v>
      </c>
      <c r="D15" s="19"/>
      <c r="E15" s="19"/>
      <c r="F15" s="8"/>
      <c r="G15" s="13"/>
      <c r="H15" s="21"/>
      <c r="I15" s="21"/>
      <c r="J15" s="21"/>
      <c r="K15" s="13"/>
      <c r="L15" s="22"/>
      <c r="M15" s="22"/>
      <c r="N15" s="22"/>
      <c r="O15" s="137"/>
      <c r="P15" s="122" t="s">
        <v>763</v>
      </c>
      <c r="Q15" s="210"/>
    </row>
    <row r="16" spans="2:17" ht="39" thickBot="1" x14ac:dyDescent="0.25">
      <c r="B16" s="225" t="s">
        <v>764</v>
      </c>
      <c r="C16" s="24" t="s">
        <v>765</v>
      </c>
      <c r="D16" s="24"/>
      <c r="E16" s="27"/>
      <c r="F16" s="23"/>
      <c r="G16" s="6"/>
      <c r="H16" s="14"/>
      <c r="I16" s="14"/>
      <c r="J16" s="14"/>
      <c r="K16" s="19"/>
      <c r="L16" s="20"/>
      <c r="M16" s="20"/>
      <c r="N16" s="20"/>
      <c r="O16" s="131"/>
      <c r="P16" s="18" t="s">
        <v>766</v>
      </c>
      <c r="Q16" s="209" t="s">
        <v>767</v>
      </c>
    </row>
    <row r="17" spans="2:17" ht="64.5" thickBot="1" x14ac:dyDescent="0.25">
      <c r="B17" s="225"/>
      <c r="C17" s="120" t="s">
        <v>768</v>
      </c>
      <c r="D17" s="19"/>
      <c r="E17" s="19"/>
      <c r="F17" s="8"/>
      <c r="G17" s="13"/>
      <c r="H17" s="21"/>
      <c r="I17" s="21"/>
      <c r="J17" s="21"/>
      <c r="K17" s="13"/>
      <c r="L17" s="22"/>
      <c r="M17" s="22"/>
      <c r="N17" s="22"/>
      <c r="O17" s="137"/>
      <c r="P17" s="122" t="s">
        <v>769</v>
      </c>
      <c r="Q17" s="210"/>
    </row>
    <row r="18" spans="2:17" ht="64.5" thickBot="1" x14ac:dyDescent="0.25">
      <c r="B18" s="212" t="s">
        <v>770</v>
      </c>
      <c r="C18" s="120" t="s">
        <v>771</v>
      </c>
      <c r="D18" s="19"/>
      <c r="E18" s="19"/>
      <c r="F18" s="8"/>
      <c r="G18" s="13"/>
      <c r="H18" s="21"/>
      <c r="I18" s="21"/>
      <c r="J18" s="21"/>
      <c r="K18" s="13"/>
      <c r="L18" s="22"/>
      <c r="M18" s="22"/>
      <c r="N18" s="22"/>
      <c r="O18" s="137"/>
      <c r="P18" s="122" t="s">
        <v>772</v>
      </c>
      <c r="Q18" s="209" t="s">
        <v>773</v>
      </c>
    </row>
    <row r="19" spans="2:17" ht="64.5" thickBot="1" x14ac:dyDescent="0.25">
      <c r="B19" s="213"/>
      <c r="C19" s="120" t="s">
        <v>774</v>
      </c>
      <c r="D19" s="19"/>
      <c r="E19" s="19"/>
      <c r="F19" s="8"/>
      <c r="G19" s="13"/>
      <c r="H19" s="21"/>
      <c r="I19" s="21"/>
      <c r="J19" s="21"/>
      <c r="K19" s="13"/>
      <c r="L19" s="22"/>
      <c r="M19" s="22"/>
      <c r="N19" s="22"/>
      <c r="O19" s="137"/>
      <c r="P19" s="122" t="s">
        <v>775</v>
      </c>
      <c r="Q19" s="210"/>
    </row>
    <row r="20" spans="2:17" ht="39" thickBot="1" x14ac:dyDescent="0.25">
      <c r="B20" s="225" t="s">
        <v>776</v>
      </c>
      <c r="C20" s="120" t="s">
        <v>777</v>
      </c>
      <c r="D20" s="19"/>
      <c r="E20" s="19"/>
      <c r="F20" s="8"/>
      <c r="G20" s="13"/>
      <c r="H20" s="21"/>
      <c r="I20" s="21"/>
      <c r="J20" s="21"/>
      <c r="K20" s="13"/>
      <c r="L20" s="22"/>
      <c r="M20" s="22"/>
      <c r="N20" s="22"/>
      <c r="O20" s="137"/>
      <c r="P20" s="122" t="s">
        <v>778</v>
      </c>
      <c r="Q20" s="209" t="s">
        <v>779</v>
      </c>
    </row>
    <row r="21" spans="2:17" ht="26.25" thickBot="1" x14ac:dyDescent="0.25">
      <c r="B21" s="225"/>
      <c r="C21" s="120" t="s">
        <v>780</v>
      </c>
      <c r="D21" s="19"/>
      <c r="E21" s="19"/>
      <c r="F21" s="8"/>
      <c r="G21" s="13"/>
      <c r="H21" s="21"/>
      <c r="I21" s="21"/>
      <c r="J21" s="21"/>
      <c r="K21" s="13"/>
      <c r="L21" s="22"/>
      <c r="M21" s="22"/>
      <c r="N21" s="22"/>
      <c r="O21" s="137"/>
      <c r="P21" s="122" t="s">
        <v>781</v>
      </c>
      <c r="Q21" s="210"/>
    </row>
    <row r="22" spans="2:17" ht="64.5" thickBot="1" x14ac:dyDescent="0.25">
      <c r="B22" s="254" t="s">
        <v>782</v>
      </c>
      <c r="C22" s="120" t="s">
        <v>783</v>
      </c>
      <c r="D22" s="19"/>
      <c r="E22" s="19"/>
      <c r="F22" s="8"/>
      <c r="G22" s="13"/>
      <c r="H22" s="21"/>
      <c r="I22" s="21"/>
      <c r="J22" s="21"/>
      <c r="K22" s="13"/>
      <c r="L22" s="22"/>
      <c r="M22" s="22"/>
      <c r="N22" s="22"/>
      <c r="O22" s="137"/>
      <c r="P22" s="122" t="s">
        <v>784</v>
      </c>
      <c r="Q22" s="209" t="s">
        <v>785</v>
      </c>
    </row>
    <row r="23" spans="2:17" ht="51.75" thickBot="1" x14ac:dyDescent="0.25">
      <c r="B23" s="254"/>
      <c r="C23" s="120" t="s">
        <v>786</v>
      </c>
      <c r="D23" s="19"/>
      <c r="E23" s="19"/>
      <c r="F23" s="8"/>
      <c r="G23" s="13"/>
      <c r="H23" s="21"/>
      <c r="I23" s="21"/>
      <c r="J23" s="21"/>
      <c r="K23" s="13"/>
      <c r="L23" s="22"/>
      <c r="M23" s="22"/>
      <c r="N23" s="22"/>
      <c r="O23" s="137"/>
      <c r="P23" s="122" t="s">
        <v>787</v>
      </c>
      <c r="Q23" s="210"/>
    </row>
    <row r="24" spans="2:17" ht="39" thickBot="1" x14ac:dyDescent="0.25">
      <c r="B24" s="62" t="s">
        <v>788</v>
      </c>
      <c r="C24" s="120" t="s">
        <v>789</v>
      </c>
      <c r="D24" s="19"/>
      <c r="E24" s="19"/>
      <c r="F24" s="8"/>
      <c r="G24" s="13"/>
      <c r="H24" s="21"/>
      <c r="I24" s="21"/>
      <c r="J24" s="21"/>
      <c r="K24" s="13"/>
      <c r="L24" s="22"/>
      <c r="M24" s="22"/>
      <c r="N24" s="22"/>
      <c r="O24" s="137"/>
      <c r="P24" s="122" t="s">
        <v>790</v>
      </c>
      <c r="Q24" s="42" t="s">
        <v>791</v>
      </c>
    </row>
    <row r="25" spans="2:17" ht="39" thickBot="1" x14ac:dyDescent="0.25">
      <c r="B25" s="89" t="s">
        <v>792</v>
      </c>
      <c r="C25" s="120" t="s">
        <v>793</v>
      </c>
      <c r="D25" s="19"/>
      <c r="E25" s="19"/>
      <c r="F25" s="8"/>
      <c r="G25" s="13"/>
      <c r="H25" s="21"/>
      <c r="I25" s="21"/>
      <c r="J25" s="21"/>
      <c r="K25" s="13"/>
      <c r="L25" s="22"/>
      <c r="M25" s="22"/>
      <c r="N25" s="22"/>
      <c r="O25" s="137"/>
      <c r="P25" s="122" t="s">
        <v>794</v>
      </c>
      <c r="Q25" s="42" t="s">
        <v>795</v>
      </c>
    </row>
    <row r="26" spans="2:17" ht="77.25" thickBot="1" x14ac:dyDescent="0.25">
      <c r="B26" s="212" t="s">
        <v>796</v>
      </c>
      <c r="C26" s="120" t="s">
        <v>797</v>
      </c>
      <c r="D26" s="19"/>
      <c r="E26" s="19"/>
      <c r="F26" s="8"/>
      <c r="G26" s="13"/>
      <c r="H26" s="21"/>
      <c r="I26" s="21"/>
      <c r="J26" s="21"/>
      <c r="K26" s="13"/>
      <c r="L26" s="22"/>
      <c r="M26" s="22"/>
      <c r="N26" s="22"/>
      <c r="O26" s="137"/>
      <c r="P26" s="122" t="s">
        <v>798</v>
      </c>
      <c r="Q26" s="209" t="s">
        <v>799</v>
      </c>
    </row>
    <row r="27" spans="2:17" ht="51.75" thickBot="1" x14ac:dyDescent="0.25">
      <c r="B27" s="213"/>
      <c r="C27" s="120" t="s">
        <v>800</v>
      </c>
      <c r="D27" s="19"/>
      <c r="E27" s="19"/>
      <c r="F27" s="8"/>
      <c r="G27" s="13"/>
      <c r="H27" s="21"/>
      <c r="I27" s="21"/>
      <c r="J27" s="21"/>
      <c r="K27" s="13"/>
      <c r="L27" s="22"/>
      <c r="M27" s="22"/>
      <c r="N27" s="22"/>
      <c r="O27" s="137"/>
      <c r="P27" s="122" t="s">
        <v>801</v>
      </c>
      <c r="Q27" s="210"/>
    </row>
    <row r="28" spans="2:17" ht="90" thickBot="1" x14ac:dyDescent="0.25">
      <c r="B28" s="89" t="s">
        <v>802</v>
      </c>
      <c r="C28" s="120" t="s">
        <v>803</v>
      </c>
      <c r="D28" s="19"/>
      <c r="E28" s="19"/>
      <c r="F28" s="8"/>
      <c r="G28" s="13"/>
      <c r="H28" s="21"/>
      <c r="I28" s="21"/>
      <c r="J28" s="21"/>
      <c r="K28" s="13"/>
      <c r="L28" s="22"/>
      <c r="M28" s="22"/>
      <c r="N28" s="22"/>
      <c r="O28" s="137"/>
      <c r="P28" s="122" t="s">
        <v>804</v>
      </c>
      <c r="Q28" s="42" t="s">
        <v>805</v>
      </c>
    </row>
    <row r="29" spans="2:17" ht="64.5" thickBot="1" x14ac:dyDescent="0.25">
      <c r="B29" s="62" t="s">
        <v>806</v>
      </c>
      <c r="C29" s="120" t="s">
        <v>807</v>
      </c>
      <c r="D29" s="19"/>
      <c r="E29" s="19"/>
      <c r="F29" s="8"/>
      <c r="G29" s="13"/>
      <c r="H29" s="21"/>
      <c r="I29" s="21"/>
      <c r="J29" s="21"/>
      <c r="K29" s="13"/>
      <c r="L29" s="22"/>
      <c r="M29" s="22"/>
      <c r="N29" s="22"/>
      <c r="O29" s="137"/>
      <c r="P29" s="122" t="s">
        <v>808</v>
      </c>
      <c r="Q29" s="42" t="s">
        <v>809</v>
      </c>
    </row>
    <row r="32" spans="2:17" ht="51" x14ac:dyDescent="0.2">
      <c r="B32" s="2" t="s">
        <v>297</v>
      </c>
    </row>
  </sheetData>
  <mergeCells count="26">
    <mergeCell ref="B22:B23"/>
    <mergeCell ref="Q22:Q23"/>
    <mergeCell ref="B26:B27"/>
    <mergeCell ref="Q26:Q27"/>
    <mergeCell ref="B16:B17"/>
    <mergeCell ref="Q16:Q17"/>
    <mergeCell ref="B18:B19"/>
    <mergeCell ref="Q18:Q19"/>
    <mergeCell ref="B20:B21"/>
    <mergeCell ref="Q20:Q21"/>
    <mergeCell ref="B7:B10"/>
    <mergeCell ref="Q7:Q10"/>
    <mergeCell ref="B11:B13"/>
    <mergeCell ref="Q11:Q13"/>
    <mergeCell ref="B14:B15"/>
    <mergeCell ref="Q14:Q15"/>
    <mergeCell ref="Q5:Q6"/>
    <mergeCell ref="B5:B6"/>
    <mergeCell ref="C5:C6"/>
    <mergeCell ref="D5:D6"/>
    <mergeCell ref="E5:E6"/>
    <mergeCell ref="F5:F6"/>
    <mergeCell ref="G5:G6"/>
    <mergeCell ref="H5:N5"/>
    <mergeCell ref="O5:O6"/>
    <mergeCell ref="P5:P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7"/>
  <sheetViews>
    <sheetView tabSelected="1" workbookViewId="0">
      <pane ySplit="6" topLeftCell="A7" activePane="bottomLeft" state="frozen"/>
      <selection pane="bottomLeft" activeCell="C39" sqref="C39"/>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2" customWidth="1"/>
    <col min="16" max="16" width="43.7109375" style="60" customWidth="1"/>
    <col min="17" max="17" width="43.85546875" style="2" customWidth="1"/>
    <col min="18" max="16384" width="8.85546875" style="1"/>
  </cols>
  <sheetData>
    <row r="2" spans="2:17" x14ac:dyDescent="0.2">
      <c r="B2" s="214" t="s">
        <v>211</v>
      </c>
      <c r="C2" s="214"/>
      <c r="D2" s="214"/>
      <c r="E2" s="88"/>
      <c r="F2" s="88"/>
      <c r="G2" s="9"/>
      <c r="H2" s="9"/>
      <c r="I2" s="9"/>
      <c r="J2" s="9"/>
      <c r="K2" s="9"/>
      <c r="L2" s="9"/>
      <c r="M2" s="9"/>
      <c r="Q2" s="1"/>
    </row>
    <row r="3" spans="2:17" x14ac:dyDescent="0.2">
      <c r="B3" s="224" t="s">
        <v>212</v>
      </c>
      <c r="C3" s="224"/>
      <c r="D3" s="224"/>
      <c r="E3" s="88"/>
      <c r="F3" s="88"/>
      <c r="G3" s="9"/>
      <c r="H3" s="9"/>
      <c r="I3" s="9"/>
      <c r="J3" s="9"/>
      <c r="K3" s="9"/>
      <c r="L3" s="9"/>
      <c r="M3" s="9"/>
      <c r="Q3" s="1"/>
    </row>
    <row r="4" spans="2:17" ht="13.5" thickBot="1" x14ac:dyDescent="0.25"/>
    <row r="5" spans="2:17" ht="28.1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86">
        <v>2010</v>
      </c>
      <c r="I6" s="86">
        <v>2011</v>
      </c>
      <c r="J6" s="86">
        <v>2012</v>
      </c>
      <c r="K6" s="4">
        <v>2013</v>
      </c>
      <c r="L6" s="87">
        <v>2014</v>
      </c>
      <c r="M6" s="87">
        <v>2015</v>
      </c>
      <c r="N6" s="87">
        <v>2016</v>
      </c>
      <c r="O6" s="223"/>
      <c r="P6" s="218"/>
      <c r="Q6" s="218"/>
    </row>
    <row r="7" spans="2:17" ht="26.25" hidden="1" thickBot="1" x14ac:dyDescent="0.25">
      <c r="B7" s="255" t="s">
        <v>810</v>
      </c>
      <c r="C7" s="8" t="s">
        <v>213</v>
      </c>
      <c r="D7" s="24"/>
      <c r="E7" s="27"/>
      <c r="F7" s="23"/>
      <c r="G7" s="6"/>
      <c r="H7" s="14"/>
      <c r="I7" s="14"/>
      <c r="J7" s="14"/>
      <c r="K7" s="19"/>
      <c r="L7" s="20"/>
      <c r="M7" s="20"/>
      <c r="N7" s="20"/>
      <c r="O7" s="131"/>
      <c r="P7" s="124" t="s">
        <v>214</v>
      </c>
      <c r="Q7" s="242" t="s">
        <v>811</v>
      </c>
    </row>
    <row r="8" spans="2:17" ht="26.25" hidden="1" thickBot="1" x14ac:dyDescent="0.25">
      <c r="B8" s="254"/>
      <c r="C8" s="7" t="s">
        <v>215</v>
      </c>
      <c r="D8" s="19"/>
      <c r="E8" s="19"/>
      <c r="F8" s="8"/>
      <c r="G8" s="13"/>
      <c r="H8" s="21"/>
      <c r="I8" s="21"/>
      <c r="J8" s="21"/>
      <c r="K8" s="13"/>
      <c r="L8" s="22"/>
      <c r="M8" s="22"/>
      <c r="N8" s="22"/>
      <c r="O8" s="137"/>
      <c r="P8" s="124" t="s">
        <v>216</v>
      </c>
      <c r="Q8" s="258"/>
    </row>
    <row r="9" spans="2:17" ht="66.75" customHeight="1" thickBot="1" x14ac:dyDescent="0.25">
      <c r="B9" s="8" t="s">
        <v>812</v>
      </c>
      <c r="C9" s="243" t="s">
        <v>217</v>
      </c>
      <c r="D9" s="150" t="s">
        <v>883</v>
      </c>
      <c r="E9" s="150" t="s">
        <v>870</v>
      </c>
      <c r="F9" s="149" t="s">
        <v>873</v>
      </c>
      <c r="G9" s="167" t="s">
        <v>899</v>
      </c>
      <c r="H9" s="168">
        <v>2.8999999999999998E-3</v>
      </c>
      <c r="I9" s="168">
        <v>3.0999999999999999E-3</v>
      </c>
      <c r="J9" s="168">
        <v>2.8E-3</v>
      </c>
      <c r="K9" s="166">
        <v>2.3E-3</v>
      </c>
      <c r="L9" s="171">
        <v>1.9E-3</v>
      </c>
      <c r="M9" s="171">
        <v>1.6000000000000001E-3</v>
      </c>
      <c r="N9" s="154"/>
      <c r="O9" s="131"/>
      <c r="P9" s="124" t="s">
        <v>218</v>
      </c>
      <c r="Q9" s="92" t="s">
        <v>813</v>
      </c>
    </row>
    <row r="10" spans="2:17" ht="60.75" customHeight="1" thickBot="1" x14ac:dyDescent="0.25">
      <c r="B10" s="145"/>
      <c r="C10" s="245"/>
      <c r="D10" s="150" t="s">
        <v>884</v>
      </c>
      <c r="E10" s="150" t="s">
        <v>870</v>
      </c>
      <c r="F10" s="149" t="s">
        <v>873</v>
      </c>
      <c r="G10" s="167" t="s">
        <v>899</v>
      </c>
      <c r="H10" s="165">
        <v>1.2999999999999999E-3</v>
      </c>
      <c r="I10" s="165">
        <v>1.5E-3</v>
      </c>
      <c r="J10" s="165">
        <v>8.9999999999999998E-4</v>
      </c>
      <c r="K10" s="164">
        <v>6.9999999999999999E-4</v>
      </c>
      <c r="L10" s="170">
        <v>5.0000000000000001E-4</v>
      </c>
      <c r="M10" s="170">
        <v>5.0000000000000001E-4</v>
      </c>
      <c r="N10" s="169"/>
      <c r="O10" s="131"/>
      <c r="P10" s="144"/>
      <c r="Q10" s="146"/>
    </row>
    <row r="11" spans="2:17" ht="51.75" thickBot="1" x14ac:dyDescent="0.25">
      <c r="B11" s="254" t="s">
        <v>814</v>
      </c>
      <c r="C11" s="7" t="s">
        <v>219</v>
      </c>
      <c r="D11" s="150" t="s">
        <v>898</v>
      </c>
      <c r="E11" s="150"/>
      <c r="F11" s="149"/>
      <c r="G11" s="167"/>
      <c r="H11" s="158"/>
      <c r="I11" s="158"/>
      <c r="J11" s="158"/>
      <c r="K11" s="159"/>
      <c r="L11" s="160"/>
      <c r="M11" s="160"/>
      <c r="N11" s="160"/>
      <c r="O11" s="137"/>
      <c r="P11" s="124" t="s">
        <v>220</v>
      </c>
      <c r="Q11" s="242" t="s">
        <v>815</v>
      </c>
    </row>
    <row r="12" spans="2:17" ht="39" hidden="1" thickBot="1" x14ac:dyDescent="0.25">
      <c r="B12" s="254"/>
      <c r="C12" s="8" t="s">
        <v>221</v>
      </c>
      <c r="D12" s="150" t="s">
        <v>898</v>
      </c>
      <c r="E12" s="27"/>
      <c r="F12" s="23"/>
      <c r="G12" s="6"/>
      <c r="H12" s="162"/>
      <c r="I12" s="162"/>
      <c r="J12" s="162"/>
      <c r="K12" s="161"/>
      <c r="L12" s="163"/>
      <c r="M12" s="163"/>
      <c r="N12" s="163"/>
      <c r="O12" s="131"/>
      <c r="P12" s="124" t="s">
        <v>222</v>
      </c>
      <c r="Q12" s="258"/>
    </row>
    <row r="13" spans="2:17" ht="102.75" hidden="1" thickBot="1" x14ac:dyDescent="0.25">
      <c r="B13" s="8" t="s">
        <v>816</v>
      </c>
      <c r="C13" s="7" t="s">
        <v>223</v>
      </c>
      <c r="D13" s="150" t="s">
        <v>898</v>
      </c>
      <c r="E13" s="161"/>
      <c r="F13" s="63"/>
      <c r="G13" s="156"/>
      <c r="H13" s="155"/>
      <c r="I13" s="155"/>
      <c r="J13" s="155"/>
      <c r="K13" s="156"/>
      <c r="L13" s="157"/>
      <c r="M13" s="157"/>
      <c r="N13" s="157"/>
      <c r="O13" s="137"/>
      <c r="P13" s="124" t="s">
        <v>224</v>
      </c>
      <c r="Q13" s="92" t="s">
        <v>817</v>
      </c>
    </row>
    <row r="14" spans="2:17" ht="51.75" hidden="1" thickBot="1" x14ac:dyDescent="0.25">
      <c r="B14" s="97" t="s">
        <v>818</v>
      </c>
      <c r="C14" s="8" t="s">
        <v>225</v>
      </c>
      <c r="D14" s="150" t="s">
        <v>898</v>
      </c>
      <c r="E14" s="27"/>
      <c r="F14" s="23"/>
      <c r="G14" s="6"/>
      <c r="H14" s="162"/>
      <c r="I14" s="162"/>
      <c r="J14" s="162"/>
      <c r="K14" s="161"/>
      <c r="L14" s="163"/>
      <c r="M14" s="163"/>
      <c r="N14" s="163"/>
      <c r="O14" s="131"/>
      <c r="P14" s="124" t="s">
        <v>226</v>
      </c>
      <c r="Q14" s="92" t="s">
        <v>819</v>
      </c>
    </row>
    <row r="15" spans="2:17" ht="39" hidden="1" thickBot="1" x14ac:dyDescent="0.25">
      <c r="B15" s="255" t="s">
        <v>820</v>
      </c>
      <c r="C15" s="8" t="s">
        <v>227</v>
      </c>
      <c r="D15" s="150" t="s">
        <v>898</v>
      </c>
      <c r="E15" s="27"/>
      <c r="F15" s="23"/>
      <c r="G15" s="6"/>
      <c r="H15" s="162"/>
      <c r="I15" s="162"/>
      <c r="J15" s="162"/>
      <c r="K15" s="161"/>
      <c r="L15" s="163"/>
      <c r="M15" s="163"/>
      <c r="N15" s="163"/>
      <c r="O15" s="131"/>
      <c r="P15" s="124" t="s">
        <v>228</v>
      </c>
      <c r="Q15" s="242" t="s">
        <v>821</v>
      </c>
    </row>
    <row r="16" spans="2:17" ht="39" hidden="1" thickBot="1" x14ac:dyDescent="0.25">
      <c r="B16" s="256"/>
      <c r="C16" s="7" t="s">
        <v>229</v>
      </c>
      <c r="D16" s="150" t="s">
        <v>898</v>
      </c>
      <c r="E16" s="161"/>
      <c r="F16" s="63"/>
      <c r="G16" s="156"/>
      <c r="H16" s="155"/>
      <c r="I16" s="155"/>
      <c r="J16" s="155"/>
      <c r="K16" s="156"/>
      <c r="L16" s="157"/>
      <c r="M16" s="157"/>
      <c r="N16" s="157"/>
      <c r="O16" s="137"/>
      <c r="P16" s="124" t="s">
        <v>230</v>
      </c>
      <c r="Q16" s="258"/>
    </row>
    <row r="17" spans="2:17" ht="77.25" hidden="1" thickBot="1" x14ac:dyDescent="0.25">
      <c r="B17" s="97" t="s">
        <v>822</v>
      </c>
      <c r="C17" s="8" t="s">
        <v>231</v>
      </c>
      <c r="D17" s="150" t="s">
        <v>898</v>
      </c>
      <c r="E17" s="27"/>
      <c r="F17" s="23"/>
      <c r="G17" s="6"/>
      <c r="H17" s="162"/>
      <c r="I17" s="162"/>
      <c r="J17" s="162"/>
      <c r="K17" s="161"/>
      <c r="L17" s="163"/>
      <c r="M17" s="163"/>
      <c r="N17" s="163"/>
      <c r="O17" s="131"/>
      <c r="P17" s="124" t="s">
        <v>232</v>
      </c>
      <c r="Q17" s="92" t="s">
        <v>823</v>
      </c>
    </row>
    <row r="18" spans="2:17" ht="77.25" hidden="1" thickBot="1" x14ac:dyDescent="0.25">
      <c r="B18" s="8" t="s">
        <v>824</v>
      </c>
      <c r="C18" s="7" t="s">
        <v>233</v>
      </c>
      <c r="D18" s="150" t="s">
        <v>898</v>
      </c>
      <c r="E18" s="161"/>
      <c r="F18" s="63"/>
      <c r="G18" s="156"/>
      <c r="H18" s="155"/>
      <c r="I18" s="155"/>
      <c r="J18" s="155"/>
      <c r="K18" s="156"/>
      <c r="L18" s="157"/>
      <c r="M18" s="157"/>
      <c r="N18" s="157"/>
      <c r="O18" s="137"/>
      <c r="P18" s="124" t="s">
        <v>234</v>
      </c>
      <c r="Q18" s="92" t="s">
        <v>825</v>
      </c>
    </row>
    <row r="19" spans="2:17" ht="90" thickBot="1" x14ac:dyDescent="0.25">
      <c r="B19" s="98" t="s">
        <v>826</v>
      </c>
      <c r="C19" s="7" t="s">
        <v>235</v>
      </c>
      <c r="D19" s="150" t="s">
        <v>898</v>
      </c>
      <c r="E19" s="147"/>
      <c r="F19" s="153"/>
      <c r="G19" s="159"/>
      <c r="H19" s="158"/>
      <c r="I19" s="158"/>
      <c r="J19" s="158"/>
      <c r="K19" s="159"/>
      <c r="L19" s="160"/>
      <c r="M19" s="160"/>
      <c r="N19" s="160"/>
      <c r="O19" s="137"/>
      <c r="P19" s="124" t="s">
        <v>236</v>
      </c>
      <c r="Q19" s="99" t="s">
        <v>827</v>
      </c>
    </row>
    <row r="20" spans="2:17" ht="77.25" hidden="1" thickBot="1" x14ac:dyDescent="0.25">
      <c r="B20" s="8" t="s">
        <v>828</v>
      </c>
      <c r="C20" s="7" t="s">
        <v>237</v>
      </c>
      <c r="D20" s="150" t="s">
        <v>898</v>
      </c>
      <c r="E20" s="161"/>
      <c r="F20" s="63"/>
      <c r="G20" s="156"/>
      <c r="H20" s="155"/>
      <c r="I20" s="155"/>
      <c r="J20" s="155"/>
      <c r="K20" s="156"/>
      <c r="L20" s="157"/>
      <c r="M20" s="157"/>
      <c r="N20" s="157"/>
      <c r="O20" s="137"/>
      <c r="P20" s="124" t="s">
        <v>829</v>
      </c>
      <c r="Q20" s="92" t="s">
        <v>830</v>
      </c>
    </row>
    <row r="21" spans="2:17" ht="64.5" hidden="1" thickBot="1" x14ac:dyDescent="0.25">
      <c r="B21" s="98" t="s">
        <v>831</v>
      </c>
      <c r="C21" s="7" t="s">
        <v>238</v>
      </c>
      <c r="D21" s="150" t="s">
        <v>898</v>
      </c>
      <c r="E21" s="161"/>
      <c r="F21" s="63"/>
      <c r="G21" s="156"/>
      <c r="H21" s="155"/>
      <c r="I21" s="155"/>
      <c r="J21" s="155"/>
      <c r="K21" s="156"/>
      <c r="L21" s="157"/>
      <c r="M21" s="157"/>
      <c r="N21" s="157"/>
      <c r="O21" s="137"/>
      <c r="P21" s="124" t="s">
        <v>832</v>
      </c>
      <c r="Q21" s="99" t="s">
        <v>833</v>
      </c>
    </row>
    <row r="22" spans="2:17" ht="115.5" hidden="1" thickBot="1" x14ac:dyDescent="0.25">
      <c r="B22" s="44" t="s">
        <v>834</v>
      </c>
      <c r="C22" s="7" t="s">
        <v>239</v>
      </c>
      <c r="D22" s="150" t="s">
        <v>898</v>
      </c>
      <c r="E22" s="161"/>
      <c r="F22" s="63"/>
      <c r="G22" s="156"/>
      <c r="H22" s="155"/>
      <c r="I22" s="155"/>
      <c r="J22" s="155"/>
      <c r="K22" s="156"/>
      <c r="L22" s="157"/>
      <c r="M22" s="157"/>
      <c r="N22" s="157"/>
      <c r="O22" s="137"/>
      <c r="P22" s="124" t="s">
        <v>835</v>
      </c>
      <c r="Q22" s="99" t="s">
        <v>836</v>
      </c>
    </row>
    <row r="23" spans="2:17" ht="39" hidden="1" thickBot="1" x14ac:dyDescent="0.25">
      <c r="B23" s="98" t="s">
        <v>837</v>
      </c>
      <c r="C23" s="7" t="s">
        <v>240</v>
      </c>
      <c r="D23" s="150" t="s">
        <v>898</v>
      </c>
      <c r="E23" s="161"/>
      <c r="F23" s="63"/>
      <c r="G23" s="156"/>
      <c r="H23" s="155"/>
      <c r="I23" s="155"/>
      <c r="J23" s="155"/>
      <c r="K23" s="156"/>
      <c r="L23" s="157"/>
      <c r="M23" s="157"/>
      <c r="N23" s="157"/>
      <c r="O23" s="137"/>
      <c r="P23" s="124" t="s">
        <v>838</v>
      </c>
      <c r="Q23" s="99" t="s">
        <v>839</v>
      </c>
    </row>
    <row r="24" spans="2:17" ht="39" hidden="1" thickBot="1" x14ac:dyDescent="0.25">
      <c r="B24" s="44" t="s">
        <v>840</v>
      </c>
      <c r="C24" s="7" t="s">
        <v>241</v>
      </c>
      <c r="D24" s="150" t="s">
        <v>898</v>
      </c>
      <c r="E24" s="161"/>
      <c r="F24" s="63"/>
      <c r="G24" s="156"/>
      <c r="H24" s="155"/>
      <c r="I24" s="155"/>
      <c r="J24" s="155"/>
      <c r="K24" s="156"/>
      <c r="L24" s="157"/>
      <c r="M24" s="157"/>
      <c r="N24" s="157"/>
      <c r="O24" s="137"/>
      <c r="P24" s="124" t="s">
        <v>841</v>
      </c>
      <c r="Q24" s="99" t="s">
        <v>842</v>
      </c>
    </row>
    <row r="25" spans="2:17" ht="77.25" thickBot="1" x14ac:dyDescent="0.25">
      <c r="B25" s="98" t="s">
        <v>843</v>
      </c>
      <c r="C25" s="7" t="s">
        <v>844</v>
      </c>
      <c r="D25" s="150" t="s">
        <v>898</v>
      </c>
      <c r="E25" s="147"/>
      <c r="F25" s="153"/>
      <c r="G25" s="159"/>
      <c r="H25" s="158"/>
      <c r="I25" s="158"/>
      <c r="J25" s="158"/>
      <c r="K25" s="159"/>
      <c r="L25" s="160"/>
      <c r="M25" s="160"/>
      <c r="N25" s="160"/>
      <c r="O25" s="137"/>
      <c r="P25" s="124" t="s">
        <v>845</v>
      </c>
      <c r="Q25" s="99" t="s">
        <v>846</v>
      </c>
    </row>
    <row r="26" spans="2:17" ht="102.75" hidden="1" thickBot="1" x14ac:dyDescent="0.25">
      <c r="B26" s="44" t="s">
        <v>847</v>
      </c>
      <c r="C26" s="7" t="s">
        <v>242</v>
      </c>
      <c r="D26" s="19"/>
      <c r="E26" s="19"/>
      <c r="F26" s="8"/>
      <c r="G26" s="13"/>
      <c r="H26" s="21"/>
      <c r="I26" s="21"/>
      <c r="J26" s="21"/>
      <c r="K26" s="13"/>
      <c r="L26" s="22"/>
      <c r="M26" s="22"/>
      <c r="N26" s="22"/>
      <c r="O26" s="137"/>
      <c r="P26" s="124" t="s">
        <v>848</v>
      </c>
      <c r="Q26" s="99" t="s">
        <v>849</v>
      </c>
    </row>
    <row r="27" spans="2:17" ht="64.5" hidden="1" thickBot="1" x14ac:dyDescent="0.25">
      <c r="B27" s="98" t="s">
        <v>850</v>
      </c>
      <c r="C27" s="7" t="s">
        <v>243</v>
      </c>
      <c r="D27" s="19"/>
      <c r="E27" s="19"/>
      <c r="F27" s="8"/>
      <c r="G27" s="13"/>
      <c r="H27" s="21"/>
      <c r="I27" s="21"/>
      <c r="J27" s="21"/>
      <c r="K27" s="13"/>
      <c r="L27" s="22"/>
      <c r="M27" s="22"/>
      <c r="N27" s="22"/>
      <c r="O27" s="137"/>
      <c r="P27" s="124" t="s">
        <v>851</v>
      </c>
      <c r="Q27" s="99" t="s">
        <v>852</v>
      </c>
    </row>
    <row r="28" spans="2:17" ht="64.5" hidden="1" thickBot="1" x14ac:dyDescent="0.25">
      <c r="B28" s="255" t="s">
        <v>853</v>
      </c>
      <c r="C28" s="7" t="s">
        <v>244</v>
      </c>
      <c r="D28" s="19"/>
      <c r="E28" s="19"/>
      <c r="F28" s="8"/>
      <c r="G28" s="13"/>
      <c r="H28" s="21"/>
      <c r="I28" s="21"/>
      <c r="J28" s="21"/>
      <c r="K28" s="13"/>
      <c r="L28" s="22"/>
      <c r="M28" s="22"/>
      <c r="N28" s="22"/>
      <c r="O28" s="137"/>
      <c r="P28" s="124" t="s">
        <v>854</v>
      </c>
      <c r="Q28" s="242" t="s">
        <v>855</v>
      </c>
    </row>
    <row r="29" spans="2:17" ht="39" hidden="1" thickBot="1" x14ac:dyDescent="0.25">
      <c r="B29" s="254"/>
      <c r="C29" s="7" t="s">
        <v>245</v>
      </c>
      <c r="D29" s="19"/>
      <c r="E29" s="19"/>
      <c r="F29" s="8"/>
      <c r="G29" s="13"/>
      <c r="H29" s="21"/>
      <c r="I29" s="21"/>
      <c r="J29" s="21"/>
      <c r="K29" s="13"/>
      <c r="L29" s="22"/>
      <c r="M29" s="22"/>
      <c r="N29" s="22"/>
      <c r="O29" s="137"/>
      <c r="P29" s="124" t="s">
        <v>856</v>
      </c>
      <c r="Q29" s="257"/>
    </row>
    <row r="30" spans="2:17" ht="39" hidden="1" thickBot="1" x14ac:dyDescent="0.25">
      <c r="B30" s="256"/>
      <c r="C30" s="7" t="s">
        <v>246</v>
      </c>
      <c r="D30" s="19"/>
      <c r="E30" s="19"/>
      <c r="F30" s="8"/>
      <c r="G30" s="13"/>
      <c r="H30" s="21"/>
      <c r="I30" s="21"/>
      <c r="J30" s="21"/>
      <c r="K30" s="13"/>
      <c r="L30" s="22"/>
      <c r="M30" s="22"/>
      <c r="N30" s="22"/>
      <c r="O30" s="137"/>
      <c r="P30" s="124" t="s">
        <v>857</v>
      </c>
      <c r="Q30" s="258"/>
    </row>
    <row r="31" spans="2:17" ht="39" hidden="1" thickBot="1" x14ac:dyDescent="0.25">
      <c r="B31" s="255" t="s">
        <v>858</v>
      </c>
      <c r="C31" s="7" t="s">
        <v>247</v>
      </c>
      <c r="D31" s="19"/>
      <c r="E31" s="19"/>
      <c r="F31" s="8"/>
      <c r="G31" s="13"/>
      <c r="H31" s="21"/>
      <c r="I31" s="21"/>
      <c r="J31" s="21"/>
      <c r="K31" s="13"/>
      <c r="L31" s="22"/>
      <c r="M31" s="22"/>
      <c r="N31" s="22"/>
      <c r="O31" s="137"/>
      <c r="P31" s="124" t="s">
        <v>859</v>
      </c>
      <c r="Q31" s="242" t="s">
        <v>860</v>
      </c>
    </row>
    <row r="32" spans="2:17" ht="64.5" hidden="1" thickBot="1" x14ac:dyDescent="0.25">
      <c r="B32" s="256"/>
      <c r="C32" s="7" t="s">
        <v>248</v>
      </c>
      <c r="D32" s="19"/>
      <c r="E32" s="19"/>
      <c r="F32" s="8"/>
      <c r="G32" s="13"/>
      <c r="H32" s="21"/>
      <c r="I32" s="21"/>
      <c r="J32" s="21"/>
      <c r="K32" s="13"/>
      <c r="L32" s="22"/>
      <c r="M32" s="22"/>
      <c r="N32" s="22"/>
      <c r="O32" s="137"/>
      <c r="P32" s="124" t="s">
        <v>861</v>
      </c>
      <c r="Q32" s="258"/>
    </row>
    <row r="35" spans="2:2" ht="51" x14ac:dyDescent="0.2">
      <c r="B35" s="2" t="s">
        <v>297</v>
      </c>
    </row>
    <row r="37" spans="2:2" ht="25.5" x14ac:dyDescent="0.2">
      <c r="B37" s="174" t="s">
        <v>885</v>
      </c>
    </row>
  </sheetData>
  <mergeCells count="23">
    <mergeCell ref="B28:B30"/>
    <mergeCell ref="Q28:Q30"/>
    <mergeCell ref="B31:B32"/>
    <mergeCell ref="Q31:Q32"/>
    <mergeCell ref="B7:B8"/>
    <mergeCell ref="Q7:Q8"/>
    <mergeCell ref="B11:B12"/>
    <mergeCell ref="Q11:Q12"/>
    <mergeCell ref="B15:B16"/>
    <mergeCell ref="Q15:Q16"/>
    <mergeCell ref="C9:C10"/>
    <mergeCell ref="H5:N5"/>
    <mergeCell ref="O5:O6"/>
    <mergeCell ref="P5:P6"/>
    <mergeCell ref="Q5:Q6"/>
    <mergeCell ref="B2:D2"/>
    <mergeCell ref="B3:D3"/>
    <mergeCell ref="B5:B6"/>
    <mergeCell ref="C5:C6"/>
    <mergeCell ref="D5:D6"/>
    <mergeCell ref="E5:E6"/>
    <mergeCell ref="F5:F6"/>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4"/>
  <sheetViews>
    <sheetView workbookViewId="0">
      <pane ySplit="6" topLeftCell="A13" activePane="bottomLeft" state="frozen"/>
      <selection activeCell="A19" sqref="A19:XFD19"/>
      <selection pane="bottomLeft"/>
    </sheetView>
  </sheetViews>
  <sheetFormatPr defaultColWidth="8.85546875" defaultRowHeight="12.75" x14ac:dyDescent="0.2"/>
  <cols>
    <col min="1" max="1" width="3" style="1" customWidth="1"/>
    <col min="2" max="2" width="43.85546875" style="1" customWidth="1"/>
    <col min="3" max="3" width="44.4257812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7" width="43.7109375" style="1" customWidth="1"/>
    <col min="18" max="16384" width="8.85546875" style="1"/>
  </cols>
  <sheetData>
    <row r="2" spans="2:17" x14ac:dyDescent="0.2">
      <c r="B2" s="214" t="s">
        <v>173</v>
      </c>
      <c r="C2" s="214"/>
      <c r="D2" s="214"/>
      <c r="E2" s="35"/>
      <c r="F2" s="35"/>
      <c r="G2" s="9"/>
      <c r="H2" s="9"/>
      <c r="I2" s="9"/>
      <c r="J2" s="9"/>
      <c r="K2" s="9"/>
      <c r="L2" s="9"/>
      <c r="M2" s="9"/>
    </row>
    <row r="3" spans="2:17" x14ac:dyDescent="0.2">
      <c r="B3" s="125" t="s">
        <v>174</v>
      </c>
      <c r="C3" s="35"/>
      <c r="D3" s="35"/>
      <c r="E3" s="35"/>
      <c r="F3" s="35"/>
      <c r="G3" s="9"/>
      <c r="H3" s="9"/>
      <c r="I3" s="9"/>
      <c r="J3" s="9"/>
      <c r="K3" s="9"/>
      <c r="L3" s="9"/>
      <c r="M3" s="9"/>
    </row>
    <row r="4" spans="2:17" ht="13.5" thickBot="1" x14ac:dyDescent="0.25"/>
    <row r="5" spans="2:17" ht="28.1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37">
        <v>2010</v>
      </c>
      <c r="I6" s="37">
        <v>2011</v>
      </c>
      <c r="J6" s="37">
        <v>2012</v>
      </c>
      <c r="K6" s="4">
        <v>2013</v>
      </c>
      <c r="L6" s="38">
        <v>2014</v>
      </c>
      <c r="M6" s="38">
        <v>2015</v>
      </c>
      <c r="N6" s="38">
        <v>2016</v>
      </c>
      <c r="O6" s="223"/>
      <c r="P6" s="218"/>
      <c r="Q6" s="218"/>
    </row>
    <row r="7" spans="2:17" ht="70.150000000000006" customHeight="1" thickBot="1" x14ac:dyDescent="0.25">
      <c r="B7" s="36" t="s">
        <v>0</v>
      </c>
      <c r="C7" s="12" t="s">
        <v>1</v>
      </c>
      <c r="D7" s="14"/>
      <c r="E7" s="21"/>
      <c r="F7" s="13"/>
      <c r="G7" s="15"/>
      <c r="H7" s="16"/>
      <c r="I7" s="16"/>
      <c r="J7" s="16"/>
      <c r="K7" s="15"/>
      <c r="L7" s="17"/>
      <c r="M7" s="17"/>
      <c r="N7" s="17"/>
      <c r="O7" s="19"/>
      <c r="P7" s="18" t="s">
        <v>2</v>
      </c>
      <c r="Q7" s="42" t="s">
        <v>175</v>
      </c>
    </row>
    <row r="8" spans="2:17" ht="115.9" customHeight="1" thickBot="1" x14ac:dyDescent="0.25">
      <c r="B8" s="212" t="s">
        <v>9</v>
      </c>
      <c r="C8" s="8" t="s">
        <v>10</v>
      </c>
      <c r="D8" s="24" t="s">
        <v>19</v>
      </c>
      <c r="E8" s="25" t="s">
        <v>15</v>
      </c>
      <c r="F8" s="23" t="s">
        <v>12</v>
      </c>
      <c r="G8" s="6" t="s">
        <v>13</v>
      </c>
      <c r="H8" s="14"/>
      <c r="I8" s="14"/>
      <c r="J8" s="14"/>
      <c r="K8" s="19"/>
      <c r="L8" s="20"/>
      <c r="M8" s="20"/>
      <c r="N8" s="20"/>
      <c r="O8" s="131" t="s">
        <v>20</v>
      </c>
      <c r="P8" s="18" t="s">
        <v>176</v>
      </c>
      <c r="Q8" s="206" t="s">
        <v>177</v>
      </c>
    </row>
    <row r="9" spans="2:17" ht="57" customHeight="1" thickBot="1" x14ac:dyDescent="0.25">
      <c r="B9" s="213"/>
      <c r="C9" s="7" t="s">
        <v>11</v>
      </c>
      <c r="D9" s="19"/>
      <c r="E9" s="19"/>
      <c r="F9" s="8"/>
      <c r="G9" s="13"/>
      <c r="H9" s="21"/>
      <c r="I9" s="21"/>
      <c r="J9" s="21"/>
      <c r="K9" s="13"/>
      <c r="L9" s="22"/>
      <c r="M9" s="22"/>
      <c r="N9" s="22"/>
      <c r="O9" s="19"/>
      <c r="P9" s="18" t="s">
        <v>178</v>
      </c>
      <c r="Q9" s="208"/>
    </row>
    <row r="10" spans="2:17" ht="112.9" customHeight="1" thickBot="1" x14ac:dyDescent="0.25">
      <c r="B10" s="43" t="s">
        <v>179</v>
      </c>
      <c r="C10" s="44" t="s">
        <v>180</v>
      </c>
      <c r="D10" s="19"/>
      <c r="E10" s="45"/>
      <c r="F10" s="16"/>
      <c r="G10" s="19"/>
      <c r="H10" s="17"/>
      <c r="I10" s="17"/>
      <c r="J10" s="17"/>
      <c r="K10" s="17"/>
      <c r="L10" s="17"/>
      <c r="M10" s="17"/>
      <c r="N10" s="17"/>
      <c r="O10" s="17"/>
      <c r="P10" s="46" t="s">
        <v>181</v>
      </c>
      <c r="Q10" s="47" t="s">
        <v>182</v>
      </c>
    </row>
    <row r="11" spans="2:17" ht="37.9" customHeight="1" thickBot="1" x14ac:dyDescent="0.25">
      <c r="B11" s="203" t="s">
        <v>183</v>
      </c>
      <c r="C11" s="8" t="s">
        <v>184</v>
      </c>
      <c r="D11" s="21"/>
      <c r="E11" s="14"/>
      <c r="F11" s="14"/>
      <c r="G11" s="16"/>
      <c r="H11" s="15"/>
      <c r="I11" s="17"/>
      <c r="J11" s="17"/>
      <c r="K11" s="17"/>
      <c r="L11" s="17"/>
      <c r="M11" s="17"/>
      <c r="N11" s="17"/>
      <c r="O11" s="17"/>
      <c r="P11" s="46" t="s">
        <v>185</v>
      </c>
      <c r="Q11" s="209" t="s">
        <v>186</v>
      </c>
    </row>
    <row r="12" spans="2:17" ht="75" customHeight="1" thickBot="1" x14ac:dyDescent="0.25">
      <c r="B12" s="205"/>
      <c r="C12" s="7" t="s">
        <v>187</v>
      </c>
      <c r="D12" s="21"/>
      <c r="E12" s="21"/>
      <c r="F12" s="21"/>
      <c r="G12" s="14"/>
      <c r="H12" s="19"/>
      <c r="I12" s="17"/>
      <c r="J12" s="17"/>
      <c r="K12" s="17"/>
      <c r="L12" s="17"/>
      <c r="M12" s="17"/>
      <c r="N12" s="19"/>
      <c r="O12" s="20"/>
      <c r="P12" s="48" t="s">
        <v>188</v>
      </c>
      <c r="Q12" s="210"/>
    </row>
    <row r="13" spans="2:17" ht="43.9" customHeight="1" thickBot="1" x14ac:dyDescent="0.25">
      <c r="B13" s="203" t="s">
        <v>189</v>
      </c>
      <c r="C13" s="49" t="s">
        <v>190</v>
      </c>
      <c r="D13" s="21"/>
      <c r="E13" s="21"/>
      <c r="F13" s="21"/>
      <c r="G13" s="21"/>
      <c r="H13" s="14"/>
      <c r="I13" s="19"/>
      <c r="J13" s="15"/>
      <c r="K13" s="17"/>
      <c r="L13" s="17"/>
      <c r="M13" s="15"/>
      <c r="N13" s="15"/>
      <c r="O13" s="17"/>
      <c r="P13" s="50" t="s">
        <v>191</v>
      </c>
      <c r="Q13" s="209" t="s">
        <v>192</v>
      </c>
    </row>
    <row r="14" spans="2:17" ht="46.15" customHeight="1" thickBot="1" x14ac:dyDescent="0.25">
      <c r="B14" s="204"/>
      <c r="C14" s="8" t="s">
        <v>193</v>
      </c>
      <c r="D14" s="21"/>
      <c r="E14" s="21"/>
      <c r="F14" s="21"/>
      <c r="G14" s="21"/>
      <c r="H14" s="21"/>
      <c r="I14" s="14"/>
      <c r="J14" s="19"/>
      <c r="K14" s="20"/>
      <c r="L14" s="17"/>
      <c r="M14" s="19"/>
      <c r="N14" s="15"/>
      <c r="O14" s="17"/>
      <c r="P14" s="50" t="s">
        <v>194</v>
      </c>
      <c r="Q14" s="211"/>
    </row>
    <row r="15" spans="2:17" ht="62.45" customHeight="1" thickBot="1" x14ac:dyDescent="0.25">
      <c r="B15" s="204"/>
      <c r="C15" s="7" t="s">
        <v>195</v>
      </c>
      <c r="D15" s="21"/>
      <c r="E15" s="21"/>
      <c r="F15" s="21"/>
      <c r="G15" s="21"/>
      <c r="H15" s="21"/>
      <c r="I15" s="21"/>
      <c r="J15" s="21"/>
      <c r="K15" s="19"/>
      <c r="L15" s="19"/>
      <c r="M15" s="19"/>
      <c r="N15" s="19"/>
      <c r="O15" s="19"/>
      <c r="P15" s="50" t="s">
        <v>196</v>
      </c>
      <c r="Q15" s="211"/>
    </row>
    <row r="16" spans="2:17" ht="61.15" customHeight="1" thickBot="1" x14ac:dyDescent="0.25">
      <c r="B16" s="205"/>
      <c r="C16" s="7" t="s">
        <v>197</v>
      </c>
      <c r="D16" s="21"/>
      <c r="E16" s="21"/>
      <c r="F16" s="21"/>
      <c r="G16" s="51"/>
      <c r="H16" s="16"/>
      <c r="I16" s="16"/>
      <c r="J16" s="15"/>
      <c r="K16" s="17"/>
      <c r="L16" s="17"/>
      <c r="M16" s="5"/>
      <c r="N16" s="52"/>
      <c r="O16" s="13"/>
      <c r="P16" s="50" t="s">
        <v>198</v>
      </c>
      <c r="Q16" s="210"/>
    </row>
    <row r="17" spans="2:17" ht="48.6" customHeight="1" thickBot="1" x14ac:dyDescent="0.25">
      <c r="B17" s="203" t="s">
        <v>199</v>
      </c>
      <c r="C17" s="49" t="s">
        <v>200</v>
      </c>
      <c r="D17" s="21"/>
      <c r="E17" s="21"/>
      <c r="F17" s="21"/>
      <c r="G17" s="14"/>
      <c r="H17" s="14"/>
      <c r="I17" s="14"/>
      <c r="J17" s="19"/>
      <c r="K17" s="20"/>
      <c r="L17" s="20"/>
      <c r="M17" s="53"/>
      <c r="N17" s="19"/>
      <c r="O17" s="22"/>
      <c r="P17" s="50" t="s">
        <v>201</v>
      </c>
      <c r="Q17" s="206" t="s">
        <v>202</v>
      </c>
    </row>
    <row r="18" spans="2:17" ht="45" customHeight="1" thickBot="1" x14ac:dyDescent="0.25">
      <c r="B18" s="204"/>
      <c r="C18" s="8" t="s">
        <v>203</v>
      </c>
      <c r="D18" s="21"/>
      <c r="E18" s="21"/>
      <c r="F18" s="19"/>
      <c r="G18" s="21"/>
      <c r="H18" s="14"/>
      <c r="I18" s="14"/>
      <c r="J18" s="19"/>
      <c r="K18" s="20"/>
      <c r="L18" s="53"/>
      <c r="M18" s="19"/>
      <c r="N18" s="22"/>
      <c r="O18" s="22"/>
      <c r="P18" s="46" t="s">
        <v>204</v>
      </c>
      <c r="Q18" s="207"/>
    </row>
    <row r="19" spans="2:17" ht="58.9" customHeight="1" thickBot="1" x14ac:dyDescent="0.25">
      <c r="B19" s="205"/>
      <c r="C19" s="7" t="s">
        <v>205</v>
      </c>
      <c r="E19" s="16"/>
      <c r="F19" s="16"/>
      <c r="G19" s="16"/>
      <c r="H19" s="16"/>
      <c r="I19" s="16"/>
      <c r="J19" s="16"/>
      <c r="K19" s="15"/>
      <c r="L19" s="17"/>
      <c r="M19" s="17"/>
      <c r="N19" s="17"/>
      <c r="O19" s="17"/>
      <c r="P19" s="50" t="s">
        <v>206</v>
      </c>
      <c r="Q19" s="208"/>
    </row>
    <row r="20" spans="2:17" ht="87" customHeight="1" thickBot="1" x14ac:dyDescent="0.25">
      <c r="B20" s="54" t="s">
        <v>207</v>
      </c>
      <c r="C20" s="8" t="s">
        <v>208</v>
      </c>
      <c r="D20" s="14"/>
      <c r="E20" s="14"/>
      <c r="F20" s="14"/>
      <c r="G20" s="14"/>
      <c r="H20" s="14"/>
      <c r="I20" s="14"/>
      <c r="J20" s="14"/>
      <c r="K20" s="19"/>
      <c r="L20" s="20"/>
      <c r="M20" s="20"/>
      <c r="N20" s="20"/>
      <c r="O20" s="20"/>
      <c r="P20" s="48" t="s">
        <v>209</v>
      </c>
      <c r="Q20" s="42" t="s">
        <v>210</v>
      </c>
    </row>
    <row r="22" spans="2:17" ht="51" x14ac:dyDescent="0.2">
      <c r="B22" s="2" t="s">
        <v>297</v>
      </c>
    </row>
    <row r="24" spans="2:17" x14ac:dyDescent="0.2">
      <c r="C24" s="5"/>
    </row>
  </sheetData>
  <mergeCells count="19">
    <mergeCell ref="P5:P6"/>
    <mergeCell ref="Q5:Q6"/>
    <mergeCell ref="F5:F6"/>
    <mergeCell ref="G5:G6"/>
    <mergeCell ref="H5:N5"/>
    <mergeCell ref="O5:O6"/>
    <mergeCell ref="B2:D2"/>
    <mergeCell ref="B5:B6"/>
    <mergeCell ref="C5:C6"/>
    <mergeCell ref="D5:D6"/>
    <mergeCell ref="E5:E6"/>
    <mergeCell ref="B17:B19"/>
    <mergeCell ref="Q17:Q19"/>
    <mergeCell ref="Q8:Q9"/>
    <mergeCell ref="B11:B12"/>
    <mergeCell ref="Q11:Q12"/>
    <mergeCell ref="B13:B16"/>
    <mergeCell ref="Q13:Q16"/>
    <mergeCell ref="B8:B9"/>
  </mergeCells>
  <pageMargins left="0.70866141732283472" right="0.70866141732283472" top="0.74803149606299213" bottom="0.74803149606299213" header="0.31496062992125984" footer="0.31496062992125984"/>
  <pageSetup paperSize="8" scale="5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3"/>
  <sheetViews>
    <sheetView workbookViewId="0">
      <pane xSplit="1" ySplit="6" topLeftCell="F7" activePane="bottomRight" state="frozen"/>
      <selection activeCell="A19" sqref="A19:XFD19"/>
      <selection pane="topRight" activeCell="A19" sqref="A19:XFD19"/>
      <selection pane="bottomLeft" activeCell="A19" sqref="A19:XFD19"/>
      <selection pane="bottomRight" activeCell="I25" sqref="I25"/>
    </sheetView>
  </sheetViews>
  <sheetFormatPr defaultColWidth="8.85546875" defaultRowHeight="12.75" x14ac:dyDescent="0.2"/>
  <cols>
    <col min="1" max="1" width="3.28515625" style="1" customWidth="1"/>
    <col min="2" max="2" width="45" style="1" customWidth="1"/>
    <col min="3" max="3" width="43.7109375" style="1" customWidth="1"/>
    <col min="4" max="4" width="33.7109375" style="1" customWidth="1"/>
    <col min="5" max="5" width="8.7109375" style="1" customWidth="1"/>
    <col min="6" max="6" width="12" style="1" customWidth="1"/>
    <col min="7" max="7" width="9.42578125" style="1" customWidth="1"/>
    <col min="8" max="9" width="9.140625" style="1" bestFit="1" customWidth="1"/>
    <col min="10" max="13" width="9" style="1" bestFit="1" customWidth="1"/>
    <col min="14" max="14" width="8.85546875" style="1"/>
    <col min="15" max="15" width="33.7109375" style="1" customWidth="1"/>
    <col min="16" max="16" width="43.7109375" style="1" customWidth="1"/>
    <col min="17" max="17" width="43.85546875" style="1" customWidth="1"/>
    <col min="18" max="16384" width="8.85546875" style="1"/>
  </cols>
  <sheetData>
    <row r="2" spans="2:17" x14ac:dyDescent="0.2">
      <c r="B2" s="214" t="s">
        <v>21</v>
      </c>
      <c r="C2" s="214"/>
      <c r="D2" s="214"/>
      <c r="E2" s="3"/>
      <c r="F2" s="3"/>
      <c r="G2" s="9"/>
      <c r="H2" s="9"/>
      <c r="I2" s="9"/>
      <c r="J2" s="9"/>
      <c r="K2" s="9"/>
      <c r="L2" s="9"/>
      <c r="M2" s="9"/>
    </row>
    <row r="3" spans="2:17" x14ac:dyDescent="0.2">
      <c r="B3" s="224" t="s">
        <v>22</v>
      </c>
      <c r="C3" s="224"/>
      <c r="D3" s="224"/>
      <c r="E3" s="3"/>
      <c r="F3" s="3"/>
      <c r="G3" s="9"/>
      <c r="H3" s="9"/>
      <c r="I3" s="9"/>
      <c r="J3" s="9"/>
      <c r="K3" s="9"/>
      <c r="L3" s="9"/>
      <c r="M3" s="9"/>
    </row>
    <row r="4" spans="2:17" ht="13.5" thickBot="1" x14ac:dyDescent="0.25"/>
    <row r="5" spans="2:17" ht="27.6"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10">
        <v>2010</v>
      </c>
      <c r="I6" s="10">
        <v>2011</v>
      </c>
      <c r="J6" s="10">
        <v>2012</v>
      </c>
      <c r="K6" s="4">
        <v>2013</v>
      </c>
      <c r="L6" s="11">
        <v>2014</v>
      </c>
      <c r="M6" s="11">
        <v>2015</v>
      </c>
      <c r="N6" s="11">
        <v>2016</v>
      </c>
      <c r="O6" s="223"/>
      <c r="P6" s="218"/>
      <c r="Q6" s="218"/>
    </row>
    <row r="7" spans="2:17" ht="13.5" hidden="1" thickBot="1" x14ac:dyDescent="0.25">
      <c r="B7" s="212" t="s">
        <v>23</v>
      </c>
      <c r="C7" s="8" t="s">
        <v>24</v>
      </c>
      <c r="D7" s="24"/>
      <c r="E7" s="27"/>
      <c r="F7" s="23"/>
      <c r="G7" s="6"/>
      <c r="H7" s="14"/>
      <c r="I7" s="14"/>
      <c r="J7" s="14"/>
      <c r="K7" s="19"/>
      <c r="L7" s="20"/>
      <c r="M7" s="20"/>
      <c r="N7" s="20"/>
      <c r="O7" s="26"/>
      <c r="P7" s="92" t="s">
        <v>41</v>
      </c>
      <c r="Q7" s="209" t="s">
        <v>57</v>
      </c>
    </row>
    <row r="8" spans="2:17" ht="51.75" hidden="1" thickBot="1" x14ac:dyDescent="0.25">
      <c r="B8" s="213"/>
      <c r="C8" s="7" t="s">
        <v>25</v>
      </c>
      <c r="D8" s="19"/>
      <c r="E8" s="19"/>
      <c r="F8" s="8"/>
      <c r="G8" s="13"/>
      <c r="H8" s="21"/>
      <c r="I8" s="21"/>
      <c r="J8" s="21"/>
      <c r="K8" s="13"/>
      <c r="L8" s="22"/>
      <c r="M8" s="22"/>
      <c r="N8" s="22"/>
      <c r="O8" s="19"/>
      <c r="P8" s="128" t="s">
        <v>42</v>
      </c>
      <c r="Q8" s="210"/>
    </row>
    <row r="9" spans="2:17" ht="51.75" hidden="1" thickBot="1" x14ac:dyDescent="0.25">
      <c r="B9" s="212" t="s">
        <v>26</v>
      </c>
      <c r="C9" s="8" t="s">
        <v>27</v>
      </c>
      <c r="D9" s="24"/>
      <c r="E9" s="27"/>
      <c r="F9" s="23"/>
      <c r="G9" s="6"/>
      <c r="H9" s="14"/>
      <c r="I9" s="14"/>
      <c r="J9" s="14"/>
      <c r="K9" s="19"/>
      <c r="L9" s="20"/>
      <c r="M9" s="20"/>
      <c r="N9" s="20"/>
      <c r="O9" s="26"/>
      <c r="P9" s="92" t="s">
        <v>43</v>
      </c>
      <c r="Q9" s="209" t="s">
        <v>58</v>
      </c>
    </row>
    <row r="10" spans="2:17" ht="64.5" hidden="1" thickBot="1" x14ac:dyDescent="0.25">
      <c r="B10" s="213"/>
      <c r="C10" s="7" t="s">
        <v>28</v>
      </c>
      <c r="D10" s="19"/>
      <c r="E10" s="19"/>
      <c r="F10" s="8"/>
      <c r="G10" s="13"/>
      <c r="H10" s="21"/>
      <c r="I10" s="21"/>
      <c r="J10" s="21"/>
      <c r="K10" s="13"/>
      <c r="L10" s="22"/>
      <c r="M10" s="22"/>
      <c r="N10" s="22"/>
      <c r="O10" s="19"/>
      <c r="P10" s="128" t="s">
        <v>44</v>
      </c>
      <c r="Q10" s="210"/>
    </row>
    <row r="11" spans="2:17" ht="39" hidden="1" thickBot="1" x14ac:dyDescent="0.25">
      <c r="B11" s="212" t="s">
        <v>29</v>
      </c>
      <c r="C11" s="8" t="s">
        <v>30</v>
      </c>
      <c r="D11" s="24"/>
      <c r="E11" s="27"/>
      <c r="F11" s="23"/>
      <c r="G11" s="6"/>
      <c r="H11" s="14"/>
      <c r="I11" s="14"/>
      <c r="J11" s="14"/>
      <c r="K11" s="19"/>
      <c r="L11" s="20"/>
      <c r="M11" s="20"/>
      <c r="N11" s="20"/>
      <c r="O11" s="26"/>
      <c r="P11" s="92" t="s">
        <v>45</v>
      </c>
      <c r="Q11" s="209" t="s">
        <v>59</v>
      </c>
    </row>
    <row r="12" spans="2:17" ht="26.25" hidden="1" thickBot="1" x14ac:dyDescent="0.25">
      <c r="B12" s="213"/>
      <c r="C12" s="7" t="s">
        <v>31</v>
      </c>
      <c r="D12" s="19"/>
      <c r="E12" s="19"/>
      <c r="F12" s="8"/>
      <c r="G12" s="13"/>
      <c r="H12" s="21"/>
      <c r="I12" s="21"/>
      <c r="J12" s="21"/>
      <c r="K12" s="13"/>
      <c r="L12" s="22"/>
      <c r="M12" s="22"/>
      <c r="N12" s="22"/>
      <c r="O12" s="19"/>
      <c r="P12" s="128" t="s">
        <v>46</v>
      </c>
      <c r="Q12" s="210"/>
    </row>
    <row r="13" spans="2:17" ht="115.5" hidden="1" thickBot="1" x14ac:dyDescent="0.25">
      <c r="B13" s="30" t="s">
        <v>32</v>
      </c>
      <c r="C13" s="8" t="s">
        <v>33</v>
      </c>
      <c r="D13" s="24"/>
      <c r="E13" s="27"/>
      <c r="F13" s="23"/>
      <c r="G13" s="6"/>
      <c r="H13" s="14"/>
      <c r="I13" s="14"/>
      <c r="J13" s="14"/>
      <c r="K13" s="19"/>
      <c r="L13" s="20"/>
      <c r="M13" s="20"/>
      <c r="N13" s="20"/>
      <c r="O13" s="26"/>
      <c r="P13" s="92" t="s">
        <v>47</v>
      </c>
      <c r="Q13" s="123" t="s">
        <v>60</v>
      </c>
    </row>
    <row r="14" spans="2:17" ht="51.75" hidden="1" thickBot="1" x14ac:dyDescent="0.25">
      <c r="B14" s="212" t="s">
        <v>36</v>
      </c>
      <c r="C14" s="8" t="s">
        <v>34</v>
      </c>
      <c r="D14" s="24"/>
      <c r="E14" s="27"/>
      <c r="F14" s="23"/>
      <c r="G14" s="6"/>
      <c r="H14" s="14"/>
      <c r="I14" s="14"/>
      <c r="J14" s="14"/>
      <c r="K14" s="19"/>
      <c r="L14" s="20"/>
      <c r="M14" s="20"/>
      <c r="N14" s="20"/>
      <c r="O14" s="26"/>
      <c r="P14" s="92" t="s">
        <v>48</v>
      </c>
      <c r="Q14" s="209" t="s">
        <v>61</v>
      </c>
    </row>
    <row r="15" spans="2:17" ht="39" hidden="1" thickBot="1" x14ac:dyDescent="0.25">
      <c r="B15" s="213"/>
      <c r="C15" s="7" t="s">
        <v>35</v>
      </c>
      <c r="D15" s="19"/>
      <c r="E15" s="19"/>
      <c r="F15" s="8"/>
      <c r="G15" s="13"/>
      <c r="H15" s="21"/>
      <c r="I15" s="21"/>
      <c r="J15" s="21"/>
      <c r="K15" s="13"/>
      <c r="L15" s="22"/>
      <c r="M15" s="22"/>
      <c r="N15" s="22"/>
      <c r="O15" s="19"/>
      <c r="P15" s="128" t="s">
        <v>49</v>
      </c>
      <c r="Q15" s="210"/>
    </row>
    <row r="16" spans="2:17" ht="26.25" hidden="1" thickBot="1" x14ac:dyDescent="0.25">
      <c r="B16" s="212" t="s">
        <v>54</v>
      </c>
      <c r="C16" s="8" t="s">
        <v>37</v>
      </c>
      <c r="D16" s="24"/>
      <c r="E16" s="27"/>
      <c r="F16" s="23"/>
      <c r="G16" s="6"/>
      <c r="H16" s="14"/>
      <c r="I16" s="14"/>
      <c r="J16" s="14"/>
      <c r="K16" s="19"/>
      <c r="L16" s="20"/>
      <c r="M16" s="20"/>
      <c r="N16" s="20"/>
      <c r="O16" s="26"/>
      <c r="P16" s="92" t="s">
        <v>50</v>
      </c>
      <c r="Q16" s="209" t="s">
        <v>62</v>
      </c>
    </row>
    <row r="17" spans="2:23" ht="39" thickBot="1" x14ac:dyDescent="0.25">
      <c r="B17" s="213"/>
      <c r="C17" s="7" t="s">
        <v>38</v>
      </c>
      <c r="D17" s="147" t="s">
        <v>871</v>
      </c>
      <c r="E17" s="148" t="s">
        <v>870</v>
      </c>
      <c r="F17" s="149" t="s">
        <v>873</v>
      </c>
      <c r="G17" s="167" t="s">
        <v>886</v>
      </c>
      <c r="H17" s="172">
        <f>1174563/1000000</f>
        <v>1.174563</v>
      </c>
      <c r="I17" s="172">
        <f>1332270/1000000</f>
        <v>1.3322700000000001</v>
      </c>
      <c r="J17" s="172">
        <f>572462/1000000</f>
        <v>0.57246200000000003</v>
      </c>
      <c r="K17" s="172">
        <f>428061/1000000</f>
        <v>0.42806100000000002</v>
      </c>
      <c r="L17" s="172">
        <f>632011/1000000</f>
        <v>0.63201099999999999</v>
      </c>
      <c r="M17" s="172">
        <f>352685/1000000</f>
        <v>0.35268500000000003</v>
      </c>
      <c r="N17" s="173" t="s">
        <v>872</v>
      </c>
      <c r="O17" s="19"/>
      <c r="P17" s="128" t="s">
        <v>51</v>
      </c>
      <c r="Q17" s="210"/>
    </row>
    <row r="18" spans="2:23" ht="90" hidden="1" thickBot="1" x14ac:dyDescent="0.25">
      <c r="B18" s="8" t="s">
        <v>55</v>
      </c>
      <c r="C18" s="8" t="s">
        <v>39</v>
      </c>
      <c r="D18" s="24"/>
      <c r="E18" s="27"/>
      <c r="F18" s="23"/>
      <c r="G18" s="6"/>
      <c r="H18" s="14"/>
      <c r="I18" s="14"/>
      <c r="J18" s="14"/>
      <c r="K18" s="19"/>
      <c r="L18" s="20"/>
      <c r="M18" s="20"/>
      <c r="N18" s="20"/>
      <c r="O18" s="26"/>
      <c r="P18" s="92" t="s">
        <v>52</v>
      </c>
      <c r="Q18" s="92" t="s">
        <v>63</v>
      </c>
    </row>
    <row r="19" spans="2:23" ht="90" hidden="1" thickBot="1" x14ac:dyDescent="0.25">
      <c r="B19" s="7" t="s">
        <v>56</v>
      </c>
      <c r="C19" s="7" t="s">
        <v>40</v>
      </c>
      <c r="D19" s="19"/>
      <c r="E19" s="19"/>
      <c r="F19" s="8"/>
      <c r="G19" s="13"/>
      <c r="H19" s="21"/>
      <c r="I19" s="21"/>
      <c r="J19" s="21"/>
      <c r="K19" s="13"/>
      <c r="L19" s="22"/>
      <c r="M19" s="22"/>
      <c r="N19" s="22"/>
      <c r="O19" s="19"/>
      <c r="P19" s="128" t="s">
        <v>53</v>
      </c>
      <c r="Q19" s="128" t="s">
        <v>64</v>
      </c>
    </row>
    <row r="20" spans="2:23" x14ac:dyDescent="0.2">
      <c r="B20" s="29"/>
      <c r="C20" s="28"/>
      <c r="D20" s="5"/>
      <c r="E20" s="5"/>
      <c r="F20" s="28"/>
      <c r="G20" s="5"/>
      <c r="H20" s="5"/>
      <c r="I20" s="5"/>
      <c r="J20" s="5"/>
      <c r="K20" s="5"/>
      <c r="L20" s="5"/>
      <c r="M20" s="5"/>
      <c r="N20" s="5"/>
      <c r="O20" s="5"/>
      <c r="P20" s="28"/>
      <c r="Q20" s="29"/>
    </row>
    <row r="22" spans="2:23" ht="51" x14ac:dyDescent="0.2">
      <c r="B22" s="2" t="s">
        <v>297</v>
      </c>
      <c r="U22" s="199"/>
      <c r="V22" s="199">
        <v>352685</v>
      </c>
      <c r="W22" s="199">
        <v>352685</v>
      </c>
    </row>
    <row r="23" spans="2:23" ht="25.5" x14ac:dyDescent="0.2">
      <c r="B23" s="174" t="s">
        <v>885</v>
      </c>
      <c r="H23" s="198"/>
      <c r="K23" s="198"/>
      <c r="N23" s="198"/>
      <c r="P23" s="198"/>
      <c r="R23" s="198"/>
      <c r="U23" s="1">
        <f t="shared" ref="U23" si="0">+U22/1000000</f>
        <v>0</v>
      </c>
      <c r="W23" s="198">
        <f>+W22/1000000</f>
        <v>0.35268500000000003</v>
      </c>
    </row>
  </sheetData>
  <mergeCells count="22">
    <mergeCell ref="Q9:Q10"/>
    <mergeCell ref="Q11:Q12"/>
    <mergeCell ref="Q14:Q15"/>
    <mergeCell ref="Q16:Q17"/>
    <mergeCell ref="F5:F6"/>
    <mergeCell ref="Q7:Q8"/>
    <mergeCell ref="G5:G6"/>
    <mergeCell ref="H5:N5"/>
    <mergeCell ref="O5:O6"/>
    <mergeCell ref="P5:P6"/>
    <mergeCell ref="Q5:Q6"/>
    <mergeCell ref="B2:D2"/>
    <mergeCell ref="B5:B6"/>
    <mergeCell ref="C5:C6"/>
    <mergeCell ref="D5:D6"/>
    <mergeCell ref="E5:E6"/>
    <mergeCell ref="B3:D3"/>
    <mergeCell ref="B9:B10"/>
    <mergeCell ref="B11:B12"/>
    <mergeCell ref="B14:B15"/>
    <mergeCell ref="B16:B17"/>
    <mergeCell ref="B7:B8"/>
  </mergeCells>
  <pageMargins left="0.70866141732283472" right="0.70866141732283472" top="0.74803149606299213" bottom="0.74803149606299213" header="0.31496062992125984" footer="0.31496062992125984"/>
  <pageSetup paperSize="8"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8"/>
  <sheetViews>
    <sheetView topLeftCell="C1" workbookViewId="0">
      <pane ySplit="6" topLeftCell="A27" activePane="bottomLeft" state="frozen"/>
      <selection activeCell="A19" sqref="A19:XFD19"/>
      <selection pane="bottomLeft" activeCell="H42" sqref="H42"/>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1" customWidth="1"/>
    <col min="17" max="17" width="43.85546875" style="1" customWidth="1"/>
    <col min="18" max="16384" width="8.85546875" style="1"/>
  </cols>
  <sheetData>
    <row r="2" spans="2:17" x14ac:dyDescent="0.2">
      <c r="B2" s="214" t="s">
        <v>65</v>
      </c>
      <c r="C2" s="214"/>
      <c r="D2" s="214"/>
      <c r="E2" s="33"/>
      <c r="F2" s="33"/>
      <c r="G2" s="9"/>
      <c r="H2" s="9"/>
      <c r="I2" s="9"/>
      <c r="J2" s="9"/>
      <c r="K2" s="9"/>
      <c r="L2" s="9"/>
      <c r="M2" s="9"/>
    </row>
    <row r="3" spans="2:17" x14ac:dyDescent="0.2">
      <c r="B3" s="224" t="s">
        <v>66</v>
      </c>
      <c r="C3" s="224"/>
      <c r="D3" s="224"/>
      <c r="E3" s="33"/>
      <c r="F3" s="33"/>
      <c r="G3" s="9"/>
      <c r="H3" s="9"/>
      <c r="I3" s="9"/>
      <c r="J3" s="9"/>
      <c r="K3" s="9"/>
      <c r="L3" s="9"/>
      <c r="M3" s="9"/>
    </row>
    <row r="4" spans="2:17" ht="13.5" thickBot="1" x14ac:dyDescent="0.25"/>
    <row r="5" spans="2:17" ht="27.6"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31">
        <v>2010</v>
      </c>
      <c r="I6" s="31">
        <v>2011</v>
      </c>
      <c r="J6" s="31">
        <v>2012</v>
      </c>
      <c r="K6" s="4">
        <v>2013</v>
      </c>
      <c r="L6" s="32">
        <v>2014</v>
      </c>
      <c r="M6" s="32">
        <v>2015</v>
      </c>
      <c r="N6" s="32">
        <v>2016</v>
      </c>
      <c r="O6" s="223"/>
      <c r="P6" s="218"/>
      <c r="Q6" s="218"/>
    </row>
    <row r="7" spans="2:17" ht="13.5" thickBot="1" x14ac:dyDescent="0.25">
      <c r="B7" s="212" t="s">
        <v>249</v>
      </c>
      <c r="C7" s="8" t="s">
        <v>71</v>
      </c>
      <c r="D7" s="24"/>
      <c r="E7" s="27"/>
      <c r="F7" s="23"/>
      <c r="G7" s="6"/>
      <c r="H7" s="14"/>
      <c r="I7" s="14"/>
      <c r="J7" s="14"/>
      <c r="K7" s="19"/>
      <c r="L7" s="20"/>
      <c r="M7" s="20"/>
      <c r="N7" s="20"/>
      <c r="O7" s="131"/>
      <c r="P7" s="92" t="s">
        <v>97</v>
      </c>
      <c r="Q7" s="209" t="s">
        <v>262</v>
      </c>
    </row>
    <row r="8" spans="2:17" ht="26.25" thickBot="1" x14ac:dyDescent="0.25">
      <c r="B8" s="213"/>
      <c r="C8" s="7" t="s">
        <v>72</v>
      </c>
      <c r="D8" s="19"/>
      <c r="E8" s="19"/>
      <c r="F8" s="8"/>
      <c r="G8" s="13"/>
      <c r="H8" s="21"/>
      <c r="I8" s="21"/>
      <c r="J8" s="21"/>
      <c r="K8" s="13"/>
      <c r="L8" s="22"/>
      <c r="M8" s="22"/>
      <c r="N8" s="22"/>
      <c r="O8" s="132"/>
      <c r="P8" s="128" t="s">
        <v>98</v>
      </c>
      <c r="Q8" s="210"/>
    </row>
    <row r="9" spans="2:17" ht="13.5" thickBot="1" x14ac:dyDescent="0.25">
      <c r="B9" s="212" t="s">
        <v>250</v>
      </c>
      <c r="C9" s="8" t="s">
        <v>73</v>
      </c>
      <c r="D9" s="24"/>
      <c r="E9" s="27"/>
      <c r="F9" s="23"/>
      <c r="G9" s="6"/>
      <c r="H9" s="14"/>
      <c r="I9" s="14"/>
      <c r="J9" s="14"/>
      <c r="K9" s="19"/>
      <c r="L9" s="20"/>
      <c r="M9" s="20"/>
      <c r="N9" s="20"/>
      <c r="O9" s="131"/>
      <c r="P9" s="92" t="s">
        <v>99</v>
      </c>
      <c r="Q9" s="209" t="s">
        <v>263</v>
      </c>
    </row>
    <row r="10" spans="2:17" ht="13.5" thickBot="1" x14ac:dyDescent="0.25">
      <c r="B10" s="213"/>
      <c r="C10" s="7" t="s">
        <v>74</v>
      </c>
      <c r="D10" s="19"/>
      <c r="E10" s="19"/>
      <c r="F10" s="8"/>
      <c r="G10" s="13"/>
      <c r="H10" s="21"/>
      <c r="I10" s="21"/>
      <c r="J10" s="21"/>
      <c r="K10" s="13"/>
      <c r="L10" s="22"/>
      <c r="M10" s="22"/>
      <c r="N10" s="22"/>
      <c r="O10" s="132"/>
      <c r="P10" s="128" t="s">
        <v>100</v>
      </c>
      <c r="Q10" s="210"/>
    </row>
    <row r="11" spans="2:17" ht="39" thickBot="1" x14ac:dyDescent="0.25">
      <c r="B11" s="212" t="s">
        <v>251</v>
      </c>
      <c r="C11" s="8" t="s">
        <v>75</v>
      </c>
      <c r="D11" s="24"/>
      <c r="E11" s="27"/>
      <c r="F11" s="23"/>
      <c r="G11" s="6"/>
      <c r="H11" s="14"/>
      <c r="I11" s="14"/>
      <c r="J11" s="14"/>
      <c r="K11" s="19"/>
      <c r="L11" s="20"/>
      <c r="M11" s="20"/>
      <c r="N11" s="20"/>
      <c r="O11" s="131"/>
      <c r="P11" s="92" t="s">
        <v>101</v>
      </c>
      <c r="Q11" s="209" t="s">
        <v>264</v>
      </c>
    </row>
    <row r="12" spans="2:17" ht="26.25" thickBot="1" x14ac:dyDescent="0.25">
      <c r="B12" s="225"/>
      <c r="C12" s="7" t="s">
        <v>76</v>
      </c>
      <c r="D12" s="19"/>
      <c r="E12" s="19"/>
      <c r="F12" s="8"/>
      <c r="G12" s="13"/>
      <c r="H12" s="21"/>
      <c r="I12" s="21"/>
      <c r="J12" s="21"/>
      <c r="K12" s="13"/>
      <c r="L12" s="22"/>
      <c r="M12" s="22"/>
      <c r="N12" s="22"/>
      <c r="O12" s="132"/>
      <c r="P12" s="128" t="s">
        <v>102</v>
      </c>
      <c r="Q12" s="211"/>
    </row>
    <row r="13" spans="2:17" ht="26.25" thickBot="1" x14ac:dyDescent="0.25">
      <c r="B13" s="225"/>
      <c r="C13" s="8" t="s">
        <v>77</v>
      </c>
      <c r="D13" s="24"/>
      <c r="E13" s="27"/>
      <c r="F13" s="23"/>
      <c r="G13" s="6"/>
      <c r="H13" s="14"/>
      <c r="I13" s="14"/>
      <c r="J13" s="14"/>
      <c r="K13" s="19"/>
      <c r="L13" s="20"/>
      <c r="M13" s="20"/>
      <c r="N13" s="20"/>
      <c r="O13" s="131"/>
      <c r="P13" s="92" t="s">
        <v>103</v>
      </c>
      <c r="Q13" s="211"/>
    </row>
    <row r="14" spans="2:17" ht="26.25" thickBot="1" x14ac:dyDescent="0.25">
      <c r="B14" s="225"/>
      <c r="C14" s="8" t="s">
        <v>78</v>
      </c>
      <c r="D14" s="24"/>
      <c r="E14" s="27"/>
      <c r="F14" s="23"/>
      <c r="G14" s="6"/>
      <c r="H14" s="14"/>
      <c r="I14" s="14"/>
      <c r="J14" s="14"/>
      <c r="K14" s="19"/>
      <c r="L14" s="20"/>
      <c r="M14" s="20"/>
      <c r="N14" s="20"/>
      <c r="O14" s="131"/>
      <c r="P14" s="92" t="s">
        <v>104</v>
      </c>
      <c r="Q14" s="211"/>
    </row>
    <row r="15" spans="2:17" ht="39" thickBot="1" x14ac:dyDescent="0.25">
      <c r="B15" s="213"/>
      <c r="C15" s="7" t="s">
        <v>79</v>
      </c>
      <c r="D15" s="19"/>
      <c r="E15" s="19"/>
      <c r="F15" s="8"/>
      <c r="G15" s="13"/>
      <c r="H15" s="21"/>
      <c r="I15" s="21"/>
      <c r="J15" s="21"/>
      <c r="K15" s="13"/>
      <c r="L15" s="22"/>
      <c r="M15" s="22"/>
      <c r="N15" s="22"/>
      <c r="O15" s="132"/>
      <c r="P15" s="128" t="s">
        <v>105</v>
      </c>
      <c r="Q15" s="210"/>
    </row>
    <row r="16" spans="2:17" ht="39" thickBot="1" x14ac:dyDescent="0.25">
      <c r="B16" s="212" t="s">
        <v>252</v>
      </c>
      <c r="C16" s="8" t="s">
        <v>80</v>
      </c>
      <c r="D16" s="24"/>
      <c r="E16" s="27"/>
      <c r="F16" s="23"/>
      <c r="G16" s="6"/>
      <c r="H16" s="14"/>
      <c r="I16" s="14"/>
      <c r="J16" s="14"/>
      <c r="K16" s="19"/>
      <c r="L16" s="20"/>
      <c r="M16" s="20"/>
      <c r="N16" s="20"/>
      <c r="O16" s="131"/>
      <c r="P16" s="92" t="s">
        <v>106</v>
      </c>
      <c r="Q16" s="209" t="s">
        <v>265</v>
      </c>
    </row>
    <row r="17" spans="2:17" ht="26.25" thickBot="1" x14ac:dyDescent="0.25">
      <c r="B17" s="213"/>
      <c r="C17" s="7" t="s">
        <v>81</v>
      </c>
      <c r="D17" s="19"/>
      <c r="E17" s="19"/>
      <c r="F17" s="8"/>
      <c r="G17" s="13"/>
      <c r="H17" s="21"/>
      <c r="I17" s="21"/>
      <c r="J17" s="21"/>
      <c r="K17" s="13"/>
      <c r="L17" s="22"/>
      <c r="M17" s="22"/>
      <c r="N17" s="22"/>
      <c r="O17" s="132"/>
      <c r="P17" s="128" t="s">
        <v>107</v>
      </c>
      <c r="Q17" s="210"/>
    </row>
    <row r="18" spans="2:17" ht="51.75" thickBot="1" x14ac:dyDescent="0.25">
      <c r="B18" s="212" t="s">
        <v>253</v>
      </c>
      <c r="C18" s="8" t="s">
        <v>82</v>
      </c>
      <c r="D18" s="24"/>
      <c r="E18" s="27"/>
      <c r="F18" s="23"/>
      <c r="G18" s="6"/>
      <c r="H18" s="14"/>
      <c r="I18" s="14"/>
      <c r="J18" s="14"/>
      <c r="K18" s="19"/>
      <c r="L18" s="20"/>
      <c r="M18" s="20"/>
      <c r="N18" s="20"/>
      <c r="O18" s="131"/>
      <c r="P18" s="92" t="s">
        <v>108</v>
      </c>
      <c r="Q18" s="209" t="s">
        <v>266</v>
      </c>
    </row>
    <row r="19" spans="2:17" ht="51.75" thickBot="1" x14ac:dyDescent="0.25">
      <c r="B19" s="213"/>
      <c r="C19" s="7" t="s">
        <v>83</v>
      </c>
      <c r="D19" s="19"/>
      <c r="E19" s="19"/>
      <c r="F19" s="8"/>
      <c r="G19" s="13"/>
      <c r="H19" s="21"/>
      <c r="I19" s="21"/>
      <c r="J19" s="21"/>
      <c r="K19" s="13"/>
      <c r="L19" s="22"/>
      <c r="M19" s="22"/>
      <c r="N19" s="22"/>
      <c r="O19" s="132"/>
      <c r="P19" s="128" t="s">
        <v>109</v>
      </c>
      <c r="Q19" s="210"/>
    </row>
    <row r="20" spans="2:17" ht="39" thickBot="1" x14ac:dyDescent="0.25">
      <c r="B20" s="8" t="s">
        <v>254</v>
      </c>
      <c r="C20" s="8" t="s">
        <v>84</v>
      </c>
      <c r="D20" s="24"/>
      <c r="E20" s="27"/>
      <c r="F20" s="23"/>
      <c r="G20" s="6"/>
      <c r="H20" s="14"/>
      <c r="I20" s="14"/>
      <c r="J20" s="14"/>
      <c r="K20" s="19"/>
      <c r="L20" s="20"/>
      <c r="M20" s="20"/>
      <c r="N20" s="20"/>
      <c r="O20" s="131"/>
      <c r="P20" s="92" t="s">
        <v>110</v>
      </c>
      <c r="Q20" s="92" t="s">
        <v>267</v>
      </c>
    </row>
    <row r="21" spans="2:17" ht="39" thickBot="1" x14ac:dyDescent="0.25">
      <c r="B21" s="212" t="s">
        <v>255</v>
      </c>
      <c r="C21" s="7" t="s">
        <v>85</v>
      </c>
      <c r="D21" s="19"/>
      <c r="E21" s="19"/>
      <c r="F21" s="8"/>
      <c r="G21" s="13"/>
      <c r="H21" s="21"/>
      <c r="I21" s="21"/>
      <c r="J21" s="21"/>
      <c r="K21" s="13"/>
      <c r="L21" s="22"/>
      <c r="M21" s="22"/>
      <c r="N21" s="22"/>
      <c r="O21" s="132"/>
      <c r="P21" s="128" t="s">
        <v>111</v>
      </c>
      <c r="Q21" s="209" t="s">
        <v>268</v>
      </c>
    </row>
    <row r="22" spans="2:17" ht="39" thickBot="1" x14ac:dyDescent="0.25">
      <c r="B22" s="213"/>
      <c r="C22" s="8" t="s">
        <v>86</v>
      </c>
      <c r="D22" s="24"/>
      <c r="E22" s="27"/>
      <c r="F22" s="23"/>
      <c r="G22" s="6"/>
      <c r="H22" s="14"/>
      <c r="I22" s="14"/>
      <c r="J22" s="14"/>
      <c r="K22" s="19"/>
      <c r="L22" s="20"/>
      <c r="M22" s="20"/>
      <c r="N22" s="20"/>
      <c r="O22" s="131"/>
      <c r="P22" s="92" t="s">
        <v>112</v>
      </c>
      <c r="Q22" s="210"/>
    </row>
    <row r="23" spans="2:17" ht="102.75" thickBot="1" x14ac:dyDescent="0.25">
      <c r="B23" s="212" t="s">
        <v>256</v>
      </c>
      <c r="C23" s="7" t="s">
        <v>87</v>
      </c>
      <c r="D23" s="19"/>
      <c r="E23" s="19"/>
      <c r="F23" s="8"/>
      <c r="G23" s="13"/>
      <c r="H23" s="21"/>
      <c r="I23" s="21"/>
      <c r="J23" s="21"/>
      <c r="K23" s="13"/>
      <c r="L23" s="22"/>
      <c r="M23" s="22"/>
      <c r="N23" s="22"/>
      <c r="O23" s="132"/>
      <c r="P23" s="128" t="s">
        <v>113</v>
      </c>
      <c r="Q23" s="209" t="s">
        <v>269</v>
      </c>
    </row>
    <row r="24" spans="2:17" ht="51.75" thickBot="1" x14ac:dyDescent="0.25">
      <c r="B24" s="213"/>
      <c r="C24" s="8" t="s">
        <v>88</v>
      </c>
      <c r="D24" s="24"/>
      <c r="E24" s="27"/>
      <c r="F24" s="23"/>
      <c r="G24" s="6"/>
      <c r="H24" s="14"/>
      <c r="I24" s="14"/>
      <c r="J24" s="14"/>
      <c r="K24" s="19"/>
      <c r="L24" s="20"/>
      <c r="M24" s="20"/>
      <c r="N24" s="20"/>
      <c r="O24" s="131"/>
      <c r="P24" s="92" t="s">
        <v>114</v>
      </c>
      <c r="Q24" s="210"/>
    </row>
    <row r="25" spans="2:17" ht="26.25" thickBot="1" x14ac:dyDescent="0.25">
      <c r="B25" s="212" t="s">
        <v>257</v>
      </c>
      <c r="C25" s="7" t="s">
        <v>89</v>
      </c>
      <c r="D25" s="19"/>
      <c r="E25" s="19"/>
      <c r="F25" s="8"/>
      <c r="G25" s="13"/>
      <c r="H25" s="21"/>
      <c r="I25" s="21"/>
      <c r="J25" s="21"/>
      <c r="K25" s="13"/>
      <c r="L25" s="22"/>
      <c r="M25" s="22"/>
      <c r="N25" s="22"/>
      <c r="O25" s="132"/>
      <c r="P25" s="128" t="s">
        <v>115</v>
      </c>
      <c r="Q25" s="209" t="s">
        <v>270</v>
      </c>
    </row>
    <row r="26" spans="2:17" ht="51.75" thickBot="1" x14ac:dyDescent="0.25">
      <c r="B26" s="225"/>
      <c r="C26" s="8" t="s">
        <v>90</v>
      </c>
      <c r="D26" s="24"/>
      <c r="E26" s="27"/>
      <c r="F26" s="23"/>
      <c r="G26" s="6"/>
      <c r="H26" s="14"/>
      <c r="I26" s="14"/>
      <c r="J26" s="14"/>
      <c r="K26" s="19"/>
      <c r="L26" s="20"/>
      <c r="M26" s="20"/>
      <c r="N26" s="20"/>
      <c r="O26" s="131"/>
      <c r="P26" s="92" t="s">
        <v>116</v>
      </c>
      <c r="Q26" s="211"/>
    </row>
    <row r="27" spans="2:17" ht="26.25" thickBot="1" x14ac:dyDescent="0.25">
      <c r="B27" s="213"/>
      <c r="C27" s="7" t="s">
        <v>91</v>
      </c>
      <c r="D27" s="19"/>
      <c r="E27" s="19"/>
      <c r="F27" s="8"/>
      <c r="G27" s="13"/>
      <c r="H27" s="21"/>
      <c r="I27" s="21"/>
      <c r="J27" s="21"/>
      <c r="K27" s="13"/>
      <c r="L27" s="22"/>
      <c r="M27" s="22"/>
      <c r="N27" s="22"/>
      <c r="O27" s="132"/>
      <c r="P27" s="128" t="s">
        <v>117</v>
      </c>
      <c r="Q27" s="210"/>
    </row>
    <row r="28" spans="2:17" ht="51.75" hidden="1" thickBot="1" x14ac:dyDescent="0.25">
      <c r="B28" s="8" t="s">
        <v>258</v>
      </c>
      <c r="C28" s="8" t="s">
        <v>92</v>
      </c>
      <c r="D28" s="24"/>
      <c r="E28" s="27"/>
      <c r="F28" s="23"/>
      <c r="G28" s="6"/>
      <c r="H28" s="14"/>
      <c r="I28" s="14"/>
      <c r="J28" s="14"/>
      <c r="K28" s="19"/>
      <c r="L28" s="20"/>
      <c r="M28" s="20"/>
      <c r="N28" s="20"/>
      <c r="O28" s="131"/>
      <c r="P28" s="92" t="s">
        <v>118</v>
      </c>
      <c r="Q28" s="92" t="s">
        <v>271</v>
      </c>
    </row>
    <row r="29" spans="2:17" ht="39" thickBot="1" x14ac:dyDescent="0.25">
      <c r="B29" s="212" t="s">
        <v>259</v>
      </c>
      <c r="C29" s="7" t="s">
        <v>93</v>
      </c>
      <c r="D29" s="19"/>
      <c r="E29" s="19"/>
      <c r="F29" s="8"/>
      <c r="G29" s="13"/>
      <c r="H29" s="21"/>
      <c r="I29" s="21"/>
      <c r="J29" s="21"/>
      <c r="K29" s="13"/>
      <c r="L29" s="22"/>
      <c r="M29" s="22"/>
      <c r="N29" s="22"/>
      <c r="O29" s="132"/>
      <c r="P29" s="128" t="s">
        <v>119</v>
      </c>
      <c r="Q29" s="209" t="s">
        <v>272</v>
      </c>
    </row>
    <row r="30" spans="2:17" ht="51.75" thickBot="1" x14ac:dyDescent="0.25">
      <c r="B30" s="225"/>
      <c r="C30" s="142" t="s">
        <v>869</v>
      </c>
      <c r="D30" s="147" t="s">
        <v>874</v>
      </c>
      <c r="E30" s="148" t="s">
        <v>870</v>
      </c>
      <c r="F30" s="149" t="s">
        <v>873</v>
      </c>
      <c r="G30" s="167" t="s">
        <v>886</v>
      </c>
      <c r="H30" s="176">
        <f>2278076/1000000</f>
        <v>2.278076</v>
      </c>
      <c r="I30" s="176">
        <f>2547509/1000000</f>
        <v>2.5475089999999998</v>
      </c>
      <c r="J30" s="176">
        <f>1566028/1000000</f>
        <v>1.566028</v>
      </c>
      <c r="K30" s="176">
        <f>1727971/1000000</f>
        <v>1.7279709999999999</v>
      </c>
      <c r="L30" s="176">
        <f>1647430/1000000</f>
        <v>1.6474299999999999</v>
      </c>
      <c r="M30" s="176">
        <f>4622013/1000000</f>
        <v>4.6220129999999999</v>
      </c>
      <c r="N30" s="151" t="s">
        <v>872</v>
      </c>
      <c r="O30" s="143"/>
      <c r="P30" s="92" t="s">
        <v>120</v>
      </c>
      <c r="Q30" s="211"/>
    </row>
    <row r="31" spans="2:17" ht="51.75" hidden="1" thickBot="1" x14ac:dyDescent="0.25">
      <c r="B31" s="213"/>
      <c r="C31" s="7" t="s">
        <v>94</v>
      </c>
      <c r="D31" s="19"/>
      <c r="E31" s="19"/>
      <c r="F31" s="8"/>
      <c r="G31" s="13"/>
      <c r="H31" s="21"/>
      <c r="I31" s="21"/>
      <c r="J31" s="21"/>
      <c r="K31" s="13"/>
      <c r="L31" s="22"/>
      <c r="M31" s="22"/>
      <c r="N31" s="22"/>
      <c r="O31" s="132"/>
      <c r="P31" s="128" t="s">
        <v>121</v>
      </c>
      <c r="Q31" s="210"/>
    </row>
    <row r="32" spans="2:17" ht="77.25" hidden="1" thickBot="1" x14ac:dyDescent="0.25">
      <c r="B32" s="8" t="s">
        <v>260</v>
      </c>
      <c r="C32" s="8" t="s">
        <v>95</v>
      </c>
      <c r="D32" s="24"/>
      <c r="E32" s="27"/>
      <c r="F32" s="23"/>
      <c r="G32" s="6"/>
      <c r="H32" s="14"/>
      <c r="I32" s="14"/>
      <c r="J32" s="14"/>
      <c r="K32" s="19"/>
      <c r="L32" s="20"/>
      <c r="M32" s="20"/>
      <c r="N32" s="20"/>
      <c r="O32" s="131"/>
      <c r="P32" s="92" t="s">
        <v>122</v>
      </c>
      <c r="Q32" s="92" t="s">
        <v>273</v>
      </c>
    </row>
    <row r="33" spans="2:17" ht="51.75" hidden="1" thickBot="1" x14ac:dyDescent="0.25">
      <c r="B33" s="7" t="s">
        <v>261</v>
      </c>
      <c r="C33" s="7" t="s">
        <v>96</v>
      </c>
      <c r="D33" s="19"/>
      <c r="E33" s="19"/>
      <c r="F33" s="8"/>
      <c r="G33" s="13"/>
      <c r="H33" s="21"/>
      <c r="I33" s="21"/>
      <c r="J33" s="21"/>
      <c r="K33" s="13"/>
      <c r="L33" s="22"/>
      <c r="M33" s="22"/>
      <c r="N33" s="22"/>
      <c r="O33" s="132"/>
      <c r="P33" s="128" t="s">
        <v>123</v>
      </c>
      <c r="Q33" s="128" t="s">
        <v>274</v>
      </c>
    </row>
    <row r="36" spans="2:17" ht="51" x14ac:dyDescent="0.2">
      <c r="B36" s="2" t="s">
        <v>297</v>
      </c>
    </row>
    <row r="37" spans="2:17" ht="25.5" x14ac:dyDescent="0.2">
      <c r="B37" s="174" t="s">
        <v>885</v>
      </c>
    </row>
    <row r="38" spans="2:17" x14ac:dyDescent="0.2">
      <c r="B38" s="175"/>
    </row>
  </sheetData>
  <mergeCells count="30">
    <mergeCell ref="B9:B10"/>
    <mergeCell ref="B11:B15"/>
    <mergeCell ref="Q5:Q6"/>
    <mergeCell ref="B2:D2"/>
    <mergeCell ref="B3:D3"/>
    <mergeCell ref="B5:B6"/>
    <mergeCell ref="C5:C6"/>
    <mergeCell ref="D5:D6"/>
    <mergeCell ref="E5:E6"/>
    <mergeCell ref="F5:F6"/>
    <mergeCell ref="G5:G6"/>
    <mergeCell ref="H5:N5"/>
    <mergeCell ref="O5:O6"/>
    <mergeCell ref="P5:P6"/>
    <mergeCell ref="B25:B27"/>
    <mergeCell ref="B29:B31"/>
    <mergeCell ref="Q7:Q8"/>
    <mergeCell ref="Q9:Q10"/>
    <mergeCell ref="Q11:Q15"/>
    <mergeCell ref="Q16:Q17"/>
    <mergeCell ref="Q18:Q19"/>
    <mergeCell ref="Q21:Q22"/>
    <mergeCell ref="Q23:Q24"/>
    <mergeCell ref="Q25:Q27"/>
    <mergeCell ref="Q29:Q31"/>
    <mergeCell ref="B16:B17"/>
    <mergeCell ref="B18:B19"/>
    <mergeCell ref="B21:B22"/>
    <mergeCell ref="B23:B24"/>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workbookViewId="0">
      <pane ySplit="6" topLeftCell="A7" activePane="bottomLeft" state="frozen"/>
      <selection activeCell="A19" sqref="A19:XFD19"/>
      <selection pane="bottomLeft" activeCell="O16" sqref="O16"/>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8" width="10.28515625" style="1" bestFit="1" customWidth="1"/>
    <col min="9" max="13" width="10.140625" style="1" bestFit="1" customWidth="1"/>
    <col min="14" max="14" width="8.85546875" style="1"/>
    <col min="15" max="15" width="33.7109375" style="1" customWidth="1"/>
    <col min="16" max="16" width="43.7109375" style="1" customWidth="1"/>
    <col min="17" max="17" width="43.85546875" style="1" customWidth="1"/>
    <col min="18" max="16384" width="8.85546875" style="1"/>
  </cols>
  <sheetData>
    <row r="2" spans="2:17" ht="12.75" customHeight="1" x14ac:dyDescent="0.2">
      <c r="B2" s="214" t="s">
        <v>67</v>
      </c>
      <c r="C2" s="214"/>
      <c r="D2" s="214"/>
      <c r="E2" s="33"/>
      <c r="F2" s="33"/>
      <c r="G2" s="9"/>
      <c r="H2" s="9"/>
      <c r="I2" s="9"/>
      <c r="J2" s="9"/>
      <c r="K2" s="9"/>
      <c r="L2" s="9"/>
      <c r="M2" s="9"/>
    </row>
    <row r="3" spans="2:17" ht="12.75" customHeight="1" x14ac:dyDescent="0.2">
      <c r="B3" s="224" t="s">
        <v>68</v>
      </c>
      <c r="C3" s="224"/>
      <c r="D3" s="224"/>
      <c r="E3" s="33"/>
      <c r="F3" s="33"/>
      <c r="G3" s="9"/>
      <c r="H3" s="9"/>
      <c r="I3" s="9"/>
      <c r="J3" s="9"/>
      <c r="K3" s="9"/>
      <c r="L3" s="9"/>
      <c r="M3" s="9"/>
    </row>
    <row r="4" spans="2:17" ht="13.5" thickBot="1" x14ac:dyDescent="0.25"/>
    <row r="5" spans="2:17" ht="27"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31">
        <v>2010</v>
      </c>
      <c r="I6" s="31">
        <v>2011</v>
      </c>
      <c r="J6" s="31">
        <v>2012</v>
      </c>
      <c r="K6" s="4">
        <v>2013</v>
      </c>
      <c r="L6" s="32">
        <v>2014</v>
      </c>
      <c r="M6" s="32">
        <v>2015</v>
      </c>
      <c r="N6" s="32">
        <v>2016</v>
      </c>
      <c r="O6" s="223"/>
      <c r="P6" s="218"/>
      <c r="Q6" s="218"/>
    </row>
    <row r="7" spans="2:17" ht="90" hidden="1" thickBot="1" x14ac:dyDescent="0.25">
      <c r="B7" s="8" t="s">
        <v>275</v>
      </c>
      <c r="C7" s="8" t="s">
        <v>124</v>
      </c>
      <c r="D7" s="24"/>
      <c r="E7" s="27"/>
      <c r="F7" s="23"/>
      <c r="G7" s="6"/>
      <c r="H7" s="14"/>
      <c r="I7" s="14"/>
      <c r="J7" s="14"/>
      <c r="K7" s="19"/>
      <c r="L7" s="20"/>
      <c r="M7" s="20"/>
      <c r="N7" s="20"/>
      <c r="O7" s="131"/>
      <c r="P7" s="92" t="s">
        <v>135</v>
      </c>
      <c r="Q7" s="92" t="s">
        <v>285</v>
      </c>
    </row>
    <row r="8" spans="2:17" ht="51.75" hidden="1" thickBot="1" x14ac:dyDescent="0.25">
      <c r="B8" s="212" t="s">
        <v>276</v>
      </c>
      <c r="C8" s="7" t="s">
        <v>125</v>
      </c>
      <c r="D8" s="19"/>
      <c r="E8" s="19"/>
      <c r="F8" s="8"/>
      <c r="G8" s="13"/>
      <c r="H8" s="21"/>
      <c r="I8" s="21"/>
      <c r="J8" s="21"/>
      <c r="K8" s="13"/>
      <c r="L8" s="22"/>
      <c r="M8" s="22"/>
      <c r="N8" s="22"/>
      <c r="O8" s="132"/>
      <c r="P8" s="128" t="s">
        <v>136</v>
      </c>
      <c r="Q8" s="209" t="s">
        <v>286</v>
      </c>
    </row>
    <row r="9" spans="2:17" ht="39" hidden="1" thickBot="1" x14ac:dyDescent="0.25">
      <c r="B9" s="213"/>
      <c r="C9" s="8" t="s">
        <v>126</v>
      </c>
      <c r="D9" s="24"/>
      <c r="E9" s="27"/>
      <c r="F9" s="23"/>
      <c r="G9" s="6"/>
      <c r="H9" s="14"/>
      <c r="I9" s="14"/>
      <c r="J9" s="14"/>
      <c r="K9" s="19"/>
      <c r="L9" s="20"/>
      <c r="M9" s="20"/>
      <c r="N9" s="20"/>
      <c r="O9" s="131"/>
      <c r="P9" s="92" t="s">
        <v>137</v>
      </c>
      <c r="Q9" s="210"/>
    </row>
    <row r="10" spans="2:17" ht="51.75" hidden="1" thickBot="1" x14ac:dyDescent="0.25">
      <c r="B10" s="34" t="s">
        <v>277</v>
      </c>
      <c r="C10" s="7" t="s">
        <v>127</v>
      </c>
      <c r="D10" s="19"/>
      <c r="E10" s="19"/>
      <c r="F10" s="8"/>
      <c r="G10" s="13"/>
      <c r="H10" s="21"/>
      <c r="I10" s="21"/>
      <c r="J10" s="21"/>
      <c r="K10" s="13"/>
      <c r="L10" s="22"/>
      <c r="M10" s="22"/>
      <c r="N10" s="22"/>
      <c r="O10" s="132"/>
      <c r="P10" s="128" t="s">
        <v>138</v>
      </c>
      <c r="Q10" s="124" t="s">
        <v>287</v>
      </c>
    </row>
    <row r="11" spans="2:17" ht="64.5" hidden="1" thickBot="1" x14ac:dyDescent="0.25">
      <c r="B11" s="34" t="s">
        <v>278</v>
      </c>
      <c r="C11" s="8" t="s">
        <v>128</v>
      </c>
      <c r="D11" s="24"/>
      <c r="E11" s="27"/>
      <c r="F11" s="23"/>
      <c r="G11" s="6"/>
      <c r="H11" s="14"/>
      <c r="I11" s="14"/>
      <c r="J11" s="14"/>
      <c r="K11" s="19"/>
      <c r="L11" s="20"/>
      <c r="M11" s="20"/>
      <c r="N11" s="20"/>
      <c r="O11" s="131"/>
      <c r="P11" s="92" t="s">
        <v>139</v>
      </c>
      <c r="Q11" s="124" t="s">
        <v>288</v>
      </c>
    </row>
    <row r="12" spans="2:17" ht="90" hidden="1" thickBot="1" x14ac:dyDescent="0.25">
      <c r="B12" s="34" t="s">
        <v>279</v>
      </c>
      <c r="C12" s="7" t="s">
        <v>129</v>
      </c>
      <c r="D12" s="19"/>
      <c r="E12" s="19"/>
      <c r="F12" s="8"/>
      <c r="G12" s="13"/>
      <c r="H12" s="21"/>
      <c r="I12" s="21"/>
      <c r="J12" s="21"/>
      <c r="K12" s="13"/>
      <c r="L12" s="22"/>
      <c r="M12" s="22"/>
      <c r="N12" s="22"/>
      <c r="O12" s="132"/>
      <c r="P12" s="128" t="s">
        <v>140</v>
      </c>
      <c r="Q12" s="124" t="s">
        <v>289</v>
      </c>
    </row>
    <row r="13" spans="2:17" ht="64.5" hidden="1" thickBot="1" x14ac:dyDescent="0.25">
      <c r="B13" s="34" t="s">
        <v>280</v>
      </c>
      <c r="C13" s="8" t="s">
        <v>130</v>
      </c>
      <c r="D13" s="24"/>
      <c r="E13" s="27"/>
      <c r="F13" s="23"/>
      <c r="G13" s="6"/>
      <c r="H13" s="14"/>
      <c r="I13" s="14"/>
      <c r="J13" s="14"/>
      <c r="K13" s="19"/>
      <c r="L13" s="20"/>
      <c r="M13" s="20"/>
      <c r="N13" s="20"/>
      <c r="O13" s="131"/>
      <c r="P13" s="92" t="s">
        <v>141</v>
      </c>
      <c r="Q13" s="124" t="s">
        <v>290</v>
      </c>
    </row>
    <row r="14" spans="2:17" ht="128.25" hidden="1" thickBot="1" x14ac:dyDescent="0.25">
      <c r="B14" s="34" t="s">
        <v>281</v>
      </c>
      <c r="C14" s="8" t="s">
        <v>131</v>
      </c>
      <c r="D14" s="24"/>
      <c r="E14" s="27"/>
      <c r="F14" s="23"/>
      <c r="G14" s="6"/>
      <c r="H14" s="14"/>
      <c r="I14" s="14"/>
      <c r="J14" s="14"/>
      <c r="K14" s="19"/>
      <c r="L14" s="20"/>
      <c r="M14" s="20"/>
      <c r="N14" s="20"/>
      <c r="O14" s="131"/>
      <c r="P14" s="92" t="s">
        <v>142</v>
      </c>
      <c r="Q14" s="124" t="s">
        <v>291</v>
      </c>
    </row>
    <row r="15" spans="2:17" ht="102.75" hidden="1" thickBot="1" x14ac:dyDescent="0.25">
      <c r="B15" s="34" t="s">
        <v>282</v>
      </c>
      <c r="C15" s="7" t="s">
        <v>132</v>
      </c>
      <c r="D15" s="19"/>
      <c r="E15" s="19"/>
      <c r="F15" s="8"/>
      <c r="G15" s="13"/>
      <c r="H15" s="21"/>
      <c r="I15" s="21"/>
      <c r="J15" s="21"/>
      <c r="K15" s="13"/>
      <c r="L15" s="22"/>
      <c r="M15" s="22"/>
      <c r="N15" s="22"/>
      <c r="O15" s="132"/>
      <c r="P15" s="128" t="s">
        <v>143</v>
      </c>
      <c r="Q15" s="124" t="s">
        <v>292</v>
      </c>
    </row>
    <row r="16" spans="2:17" ht="128.25" thickBot="1" x14ac:dyDescent="0.25">
      <c r="B16" s="34" t="s">
        <v>283</v>
      </c>
      <c r="C16" s="153" t="s">
        <v>133</v>
      </c>
      <c r="D16" s="152" t="s">
        <v>875</v>
      </c>
      <c r="E16" s="148" t="s">
        <v>870</v>
      </c>
      <c r="F16" s="149" t="s">
        <v>873</v>
      </c>
      <c r="G16" s="167" t="s">
        <v>886</v>
      </c>
      <c r="H16" s="177">
        <f>29834104/1000000</f>
        <v>29.834104</v>
      </c>
      <c r="I16" s="177">
        <f>19410961/1000000</f>
        <v>19.410961</v>
      </c>
      <c r="J16" s="177">
        <f>20411638/1000000</f>
        <v>20.411638</v>
      </c>
      <c r="K16" s="178">
        <f>17376674/1000000</f>
        <v>17.376674000000001</v>
      </c>
      <c r="L16" s="179">
        <f>20104978/1000000</f>
        <v>20.104977999999999</v>
      </c>
      <c r="M16" s="179">
        <f>14954345/1000000</f>
        <v>14.954345</v>
      </c>
      <c r="N16" s="151" t="s">
        <v>872</v>
      </c>
      <c r="O16" s="24" t="s">
        <v>887</v>
      </c>
      <c r="P16" s="92" t="s">
        <v>144</v>
      </c>
      <c r="Q16" s="124" t="s">
        <v>293</v>
      </c>
    </row>
    <row r="17" spans="2:17" ht="115.5" hidden="1" thickBot="1" x14ac:dyDescent="0.25">
      <c r="B17" s="34" t="s">
        <v>284</v>
      </c>
      <c r="C17" s="7" t="s">
        <v>134</v>
      </c>
      <c r="D17" s="19"/>
      <c r="E17" s="19"/>
      <c r="F17" s="8"/>
      <c r="G17" s="13"/>
      <c r="H17" s="21"/>
      <c r="I17" s="21"/>
      <c r="J17" s="21"/>
      <c r="K17" s="13"/>
      <c r="L17" s="22"/>
      <c r="M17" s="22"/>
      <c r="N17" s="22"/>
      <c r="O17" s="132"/>
      <c r="P17" s="128" t="s">
        <v>145</v>
      </c>
      <c r="Q17" s="124" t="s">
        <v>294</v>
      </c>
    </row>
    <row r="18" spans="2:17" x14ac:dyDescent="0.2">
      <c r="B18" s="29"/>
      <c r="C18" s="28"/>
      <c r="D18" s="5"/>
      <c r="E18" s="5"/>
      <c r="F18" s="28"/>
      <c r="G18" s="5"/>
      <c r="H18" s="5"/>
      <c r="I18" s="5"/>
      <c r="J18" s="5"/>
      <c r="K18" s="5"/>
      <c r="L18" s="5"/>
      <c r="M18" s="5"/>
      <c r="N18" s="5"/>
      <c r="O18" s="5"/>
      <c r="P18" s="28"/>
      <c r="Q18" s="29"/>
    </row>
    <row r="20" spans="2:17" ht="51" x14ac:dyDescent="0.2">
      <c r="B20" s="2" t="s">
        <v>297</v>
      </c>
      <c r="Q20" s="2"/>
    </row>
    <row r="21" spans="2:17" ht="25.5" x14ac:dyDescent="0.2">
      <c r="B21" s="174" t="s">
        <v>885</v>
      </c>
    </row>
  </sheetData>
  <mergeCells count="14">
    <mergeCell ref="B8:B9"/>
    <mergeCell ref="Q8:Q9"/>
    <mergeCell ref="Q5:Q6"/>
    <mergeCell ref="B2:D2"/>
    <mergeCell ref="B3:D3"/>
    <mergeCell ref="B5:B6"/>
    <mergeCell ref="C5:C6"/>
    <mergeCell ref="D5:D6"/>
    <mergeCell ref="E5:E6"/>
    <mergeCell ref="F5:F6"/>
    <mergeCell ref="G5:G6"/>
    <mergeCell ref="H5:N5"/>
    <mergeCell ref="O5:O6"/>
    <mergeCell ref="P5:P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3"/>
  <sheetViews>
    <sheetView workbookViewId="0">
      <pane ySplit="6" topLeftCell="A7" activePane="bottomLeft" state="frozen"/>
      <selection activeCell="A19" sqref="A19:XFD19"/>
      <selection pane="bottomLeft" activeCell="C14" sqref="C14"/>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1" customWidth="1"/>
    <col min="17" max="17" width="43.85546875" style="1" customWidth="1"/>
    <col min="18" max="16384" width="8.85546875" style="1"/>
  </cols>
  <sheetData>
    <row r="2" spans="2:17" x14ac:dyDescent="0.2">
      <c r="B2" s="214" t="s">
        <v>69</v>
      </c>
      <c r="C2" s="214"/>
      <c r="D2" s="214"/>
      <c r="E2" s="33"/>
      <c r="F2" s="33"/>
      <c r="G2" s="9"/>
      <c r="H2" s="9"/>
      <c r="I2" s="9"/>
      <c r="J2" s="9"/>
      <c r="K2" s="9"/>
      <c r="L2" s="9"/>
      <c r="M2" s="9"/>
    </row>
    <row r="3" spans="2:17" x14ac:dyDescent="0.2">
      <c r="B3" s="224" t="s">
        <v>70</v>
      </c>
      <c r="C3" s="224"/>
      <c r="D3" s="224"/>
      <c r="E3" s="33"/>
      <c r="F3" s="33"/>
      <c r="G3" s="9"/>
      <c r="H3" s="9"/>
      <c r="I3" s="9"/>
      <c r="J3" s="9"/>
      <c r="K3" s="9"/>
      <c r="L3" s="9"/>
      <c r="M3" s="9"/>
    </row>
    <row r="4" spans="2:17" ht="13.5" thickBot="1" x14ac:dyDescent="0.25"/>
    <row r="5" spans="2:17" ht="28.1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31">
        <v>2010</v>
      </c>
      <c r="I6" s="31">
        <v>2011</v>
      </c>
      <c r="J6" s="31">
        <v>2012</v>
      </c>
      <c r="K6" s="4">
        <v>2013</v>
      </c>
      <c r="L6" s="32">
        <v>2014</v>
      </c>
      <c r="M6" s="32">
        <v>2015</v>
      </c>
      <c r="N6" s="32">
        <v>2016</v>
      </c>
      <c r="O6" s="223"/>
      <c r="P6" s="218"/>
      <c r="Q6" s="218"/>
    </row>
    <row r="7" spans="2:17" ht="39" thickBot="1" x14ac:dyDescent="0.25">
      <c r="B7" s="8" t="s">
        <v>295</v>
      </c>
      <c r="C7" s="8" t="s">
        <v>146</v>
      </c>
      <c r="D7" s="24"/>
      <c r="E7" s="27"/>
      <c r="F7" s="23"/>
      <c r="G7" s="6"/>
      <c r="H7" s="14"/>
      <c r="I7" s="14"/>
      <c r="J7" s="14"/>
      <c r="K7" s="19"/>
      <c r="L7" s="20"/>
      <c r="M7" s="20"/>
      <c r="N7" s="20"/>
      <c r="O7" s="131"/>
      <c r="P7" s="92" t="s">
        <v>160</v>
      </c>
      <c r="Q7" s="92" t="s">
        <v>305</v>
      </c>
    </row>
    <row r="8" spans="2:17" ht="64.5" thickBot="1" x14ac:dyDescent="0.25">
      <c r="B8" s="212" t="s">
        <v>296</v>
      </c>
      <c r="C8" s="7" t="s">
        <v>147</v>
      </c>
      <c r="D8" s="19"/>
      <c r="E8" s="19"/>
      <c r="F8" s="8"/>
      <c r="G8" s="13"/>
      <c r="H8" s="21"/>
      <c r="I8" s="21"/>
      <c r="J8" s="21"/>
      <c r="K8" s="13"/>
      <c r="L8" s="22"/>
      <c r="M8" s="22"/>
      <c r="N8" s="22"/>
      <c r="O8" s="132"/>
      <c r="P8" s="128" t="s">
        <v>161</v>
      </c>
      <c r="Q8" s="209" t="s">
        <v>306</v>
      </c>
    </row>
    <row r="9" spans="2:17" ht="64.5" thickBot="1" x14ac:dyDescent="0.25">
      <c r="B9" s="213"/>
      <c r="C9" s="8" t="s">
        <v>148</v>
      </c>
      <c r="D9" s="24"/>
      <c r="E9" s="27"/>
      <c r="F9" s="23"/>
      <c r="G9" s="6"/>
      <c r="H9" s="14"/>
      <c r="I9" s="14"/>
      <c r="J9" s="14"/>
      <c r="K9" s="19"/>
      <c r="L9" s="20"/>
      <c r="M9" s="20"/>
      <c r="N9" s="20"/>
      <c r="O9" s="131"/>
      <c r="P9" s="92" t="s">
        <v>162</v>
      </c>
      <c r="Q9" s="210"/>
    </row>
    <row r="10" spans="2:17" ht="39" thickBot="1" x14ac:dyDescent="0.25">
      <c r="B10" s="212" t="s">
        <v>298</v>
      </c>
      <c r="C10" s="7" t="s">
        <v>149</v>
      </c>
      <c r="D10" s="19"/>
      <c r="E10" s="19"/>
      <c r="F10" s="8"/>
      <c r="G10" s="13"/>
      <c r="H10" s="21"/>
      <c r="I10" s="21"/>
      <c r="J10" s="21"/>
      <c r="K10" s="13"/>
      <c r="L10" s="22"/>
      <c r="M10" s="22"/>
      <c r="N10" s="22"/>
      <c r="O10" s="132"/>
      <c r="P10" s="128" t="s">
        <v>163</v>
      </c>
      <c r="Q10" s="209" t="s">
        <v>307</v>
      </c>
    </row>
    <row r="11" spans="2:17" ht="39" thickBot="1" x14ac:dyDescent="0.25">
      <c r="B11" s="213"/>
      <c r="C11" s="8" t="s">
        <v>150</v>
      </c>
      <c r="D11" s="24"/>
      <c r="E11" s="27"/>
      <c r="F11" s="23"/>
      <c r="G11" s="6"/>
      <c r="H11" s="14"/>
      <c r="I11" s="14"/>
      <c r="J11" s="14"/>
      <c r="K11" s="19"/>
      <c r="L11" s="20"/>
      <c r="M11" s="20"/>
      <c r="N11" s="20"/>
      <c r="O11" s="131"/>
      <c r="P11" s="92" t="s">
        <v>164</v>
      </c>
      <c r="Q11" s="210"/>
    </row>
    <row r="12" spans="2:17" ht="90" thickBot="1" x14ac:dyDescent="0.25">
      <c r="B12" s="34" t="s">
        <v>299</v>
      </c>
      <c r="C12" s="7" t="s">
        <v>151</v>
      </c>
      <c r="D12" s="19"/>
      <c r="E12" s="19"/>
      <c r="F12" s="8"/>
      <c r="G12" s="13"/>
      <c r="H12" s="21"/>
      <c r="I12" s="21"/>
      <c r="J12" s="21"/>
      <c r="K12" s="13"/>
      <c r="L12" s="22"/>
      <c r="M12" s="22"/>
      <c r="N12" s="22"/>
      <c r="O12" s="132"/>
      <c r="P12" s="128" t="s">
        <v>165</v>
      </c>
      <c r="Q12" s="124" t="s">
        <v>308</v>
      </c>
    </row>
    <row r="13" spans="2:17" ht="39" thickBot="1" x14ac:dyDescent="0.25">
      <c r="B13" s="212" t="s">
        <v>300</v>
      </c>
      <c r="C13" s="8" t="s">
        <v>152</v>
      </c>
      <c r="D13" s="24"/>
      <c r="E13" s="27"/>
      <c r="F13" s="23"/>
      <c r="G13" s="6"/>
      <c r="H13" s="14"/>
      <c r="I13" s="14"/>
      <c r="J13" s="14"/>
      <c r="K13" s="19"/>
      <c r="L13" s="20"/>
      <c r="M13" s="20"/>
      <c r="N13" s="20"/>
      <c r="O13" s="131"/>
      <c r="P13" s="92" t="s">
        <v>166</v>
      </c>
      <c r="Q13" s="209" t="s">
        <v>309</v>
      </c>
    </row>
    <row r="14" spans="2:17" ht="13.5" thickBot="1" x14ac:dyDescent="0.25">
      <c r="B14" s="213"/>
      <c r="C14" s="8" t="s">
        <v>153</v>
      </c>
      <c r="D14" s="24"/>
      <c r="E14" s="27"/>
      <c r="F14" s="23"/>
      <c r="G14" s="6"/>
      <c r="H14" s="14"/>
      <c r="I14" s="14"/>
      <c r="J14" s="14"/>
      <c r="K14" s="19"/>
      <c r="L14" s="20"/>
      <c r="M14" s="20"/>
      <c r="N14" s="20"/>
      <c r="O14" s="131"/>
      <c r="P14" s="92" t="s">
        <v>167</v>
      </c>
      <c r="Q14" s="210"/>
    </row>
    <row r="15" spans="2:17" ht="51.75" thickBot="1" x14ac:dyDescent="0.25">
      <c r="B15" s="212" t="s">
        <v>301</v>
      </c>
      <c r="C15" s="7" t="s">
        <v>154</v>
      </c>
      <c r="D15" s="19"/>
      <c r="E15" s="19"/>
      <c r="F15" s="8"/>
      <c r="G15" s="13"/>
      <c r="H15" s="21"/>
      <c r="I15" s="21"/>
      <c r="J15" s="21"/>
      <c r="K15" s="13"/>
      <c r="L15" s="22"/>
      <c r="M15" s="22"/>
      <c r="N15" s="22"/>
      <c r="O15" s="132"/>
      <c r="P15" s="128" t="s">
        <v>168</v>
      </c>
      <c r="Q15" s="209" t="s">
        <v>310</v>
      </c>
    </row>
    <row r="16" spans="2:17" ht="64.5" thickBot="1" x14ac:dyDescent="0.25">
      <c r="B16" s="213"/>
      <c r="C16" s="8" t="s">
        <v>155</v>
      </c>
      <c r="D16" s="24"/>
      <c r="E16" s="27"/>
      <c r="F16" s="23"/>
      <c r="G16" s="6"/>
      <c r="H16" s="14"/>
      <c r="I16" s="14"/>
      <c r="J16" s="14"/>
      <c r="K16" s="19"/>
      <c r="L16" s="20"/>
      <c r="M16" s="20"/>
      <c r="N16" s="20"/>
      <c r="O16" s="131"/>
      <c r="P16" s="92" t="s">
        <v>169</v>
      </c>
      <c r="Q16" s="210"/>
    </row>
    <row r="17" spans="2:17" ht="77.25" thickBot="1" x14ac:dyDescent="0.25">
      <c r="B17" s="212" t="s">
        <v>303</v>
      </c>
      <c r="C17" s="7" t="s">
        <v>156</v>
      </c>
      <c r="D17" s="19"/>
      <c r="E17" s="19"/>
      <c r="F17" s="8"/>
      <c r="G17" s="13"/>
      <c r="H17" s="21"/>
      <c r="I17" s="21"/>
      <c r="J17" s="21"/>
      <c r="K17" s="13"/>
      <c r="L17" s="22"/>
      <c r="M17" s="22"/>
      <c r="N17" s="22"/>
      <c r="O17" s="132"/>
      <c r="P17" s="128" t="s">
        <v>170</v>
      </c>
      <c r="Q17" s="209" t="s">
        <v>311</v>
      </c>
    </row>
    <row r="18" spans="2:17" ht="51.75" thickBot="1" x14ac:dyDescent="0.25">
      <c r="B18" s="213"/>
      <c r="C18" s="8" t="s">
        <v>157</v>
      </c>
      <c r="D18" s="24"/>
      <c r="E18" s="27"/>
      <c r="F18" s="23"/>
      <c r="G18" s="6"/>
      <c r="H18" s="14"/>
      <c r="I18" s="14"/>
      <c r="J18" s="14"/>
      <c r="K18" s="19"/>
      <c r="L18" s="20"/>
      <c r="M18" s="20"/>
      <c r="N18" s="20"/>
      <c r="O18" s="131"/>
      <c r="P18" s="92" t="s">
        <v>312</v>
      </c>
      <c r="Q18" s="210"/>
    </row>
    <row r="19" spans="2:17" ht="51.75" thickBot="1" x14ac:dyDescent="0.25">
      <c r="B19" s="7" t="s">
        <v>302</v>
      </c>
      <c r="C19" s="7" t="s">
        <v>158</v>
      </c>
      <c r="D19" s="19"/>
      <c r="E19" s="19"/>
      <c r="F19" s="8"/>
      <c r="G19" s="13"/>
      <c r="H19" s="21"/>
      <c r="I19" s="21"/>
      <c r="J19" s="21"/>
      <c r="K19" s="13"/>
      <c r="L19" s="22"/>
      <c r="M19" s="22"/>
      <c r="N19" s="22"/>
      <c r="O19" s="132"/>
      <c r="P19" s="128" t="s">
        <v>171</v>
      </c>
      <c r="Q19" s="128" t="s">
        <v>313</v>
      </c>
    </row>
    <row r="20" spans="2:17" ht="51.75" thickBot="1" x14ac:dyDescent="0.25">
      <c r="B20" s="7" t="s">
        <v>304</v>
      </c>
      <c r="C20" s="7" t="s">
        <v>159</v>
      </c>
      <c r="D20" s="19"/>
      <c r="E20" s="19"/>
      <c r="F20" s="8"/>
      <c r="G20" s="13"/>
      <c r="H20" s="21"/>
      <c r="I20" s="21"/>
      <c r="J20" s="21"/>
      <c r="K20" s="13"/>
      <c r="L20" s="22"/>
      <c r="M20" s="22"/>
      <c r="N20" s="22"/>
      <c r="O20" s="132"/>
      <c r="P20" s="128" t="s">
        <v>172</v>
      </c>
      <c r="Q20" s="128" t="s">
        <v>314</v>
      </c>
    </row>
    <row r="21" spans="2:17" x14ac:dyDescent="0.2">
      <c r="B21" s="28"/>
      <c r="C21" s="28"/>
      <c r="D21" s="5"/>
      <c r="E21" s="5"/>
      <c r="F21" s="28"/>
      <c r="G21" s="5"/>
      <c r="H21" s="5"/>
      <c r="I21" s="5"/>
      <c r="J21" s="5"/>
      <c r="K21" s="5"/>
      <c r="L21" s="5"/>
      <c r="M21" s="5"/>
      <c r="N21" s="5"/>
      <c r="O21" s="5"/>
      <c r="P21" s="28"/>
      <c r="Q21" s="28"/>
    </row>
    <row r="23" spans="2:17" ht="51" x14ac:dyDescent="0.2">
      <c r="B23" s="2" t="s">
        <v>297</v>
      </c>
      <c r="Q23" s="2"/>
    </row>
  </sheetData>
  <mergeCells count="22">
    <mergeCell ref="Q5:Q6"/>
    <mergeCell ref="B2:D2"/>
    <mergeCell ref="B3:D3"/>
    <mergeCell ref="B5:B6"/>
    <mergeCell ref="C5:C6"/>
    <mergeCell ref="D5:D6"/>
    <mergeCell ref="E5:E6"/>
    <mergeCell ref="F5:F6"/>
    <mergeCell ref="G5:G6"/>
    <mergeCell ref="H5:N5"/>
    <mergeCell ref="O5:O6"/>
    <mergeCell ref="P5:P6"/>
    <mergeCell ref="B8:B9"/>
    <mergeCell ref="B10:B11"/>
    <mergeCell ref="B13:B14"/>
    <mergeCell ref="B15:B16"/>
    <mergeCell ref="B17:B18"/>
    <mergeCell ref="Q8:Q9"/>
    <mergeCell ref="Q10:Q11"/>
    <mergeCell ref="Q13:Q14"/>
    <mergeCell ref="Q15:Q16"/>
    <mergeCell ref="Q17:Q18"/>
  </mergeCells>
  <pageMargins left="0.23622047244094491" right="0.23622047244094491" top="0.15748031496062992" bottom="0.19685039370078741" header="0.15748031496062992" footer="0.19685039370078741"/>
  <pageSetup paperSize="9" scale="43"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
  <sheetViews>
    <sheetView topLeftCell="E1" workbookViewId="0">
      <pane ySplit="6" topLeftCell="A7" activePane="bottomLeft" state="frozen"/>
      <selection pane="bottomLeft" activeCell="N16" sqref="N16"/>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60" customWidth="1"/>
    <col min="16" max="16" width="43.7109375" style="101" customWidth="1"/>
    <col min="17" max="17" width="43.85546875" style="94" customWidth="1"/>
    <col min="18" max="16384" width="8.85546875" style="1"/>
  </cols>
  <sheetData>
    <row r="1" spans="2:17" ht="13.5" customHeight="1" x14ac:dyDescent="0.2"/>
    <row r="2" spans="2:17" ht="12" customHeight="1" x14ac:dyDescent="0.2">
      <c r="B2" s="90" t="s">
        <v>351</v>
      </c>
      <c r="C2" s="59"/>
      <c r="D2" s="59"/>
      <c r="E2" s="59"/>
      <c r="F2" s="39"/>
      <c r="G2" s="9"/>
      <c r="H2" s="9"/>
      <c r="I2" s="9"/>
      <c r="J2" s="9"/>
      <c r="K2" s="9"/>
      <c r="L2" s="9"/>
      <c r="M2" s="9"/>
      <c r="Q2" s="91"/>
    </row>
    <row r="3" spans="2:17" ht="12" customHeight="1" x14ac:dyDescent="0.2">
      <c r="B3" s="100" t="s">
        <v>350</v>
      </c>
      <c r="C3" s="100"/>
      <c r="D3" s="100"/>
      <c r="E3" s="39"/>
      <c r="F3" s="39"/>
      <c r="G3" s="9"/>
      <c r="H3" s="9"/>
      <c r="I3" s="9"/>
      <c r="J3" s="9"/>
      <c r="K3" s="9"/>
      <c r="L3" s="9"/>
      <c r="M3" s="9"/>
      <c r="Q3" s="91"/>
    </row>
    <row r="4" spans="2:17" ht="13.5" thickBot="1" x14ac:dyDescent="0.25"/>
    <row r="5" spans="2:17" ht="28.1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40">
        <v>2010</v>
      </c>
      <c r="I6" s="40">
        <v>2011</v>
      </c>
      <c r="J6" s="40">
        <v>2012</v>
      </c>
      <c r="K6" s="4">
        <v>2013</v>
      </c>
      <c r="L6" s="41">
        <v>2014</v>
      </c>
      <c r="M6" s="41">
        <v>2015</v>
      </c>
      <c r="N6" s="41">
        <v>2016</v>
      </c>
      <c r="O6" s="223"/>
      <c r="P6" s="218"/>
      <c r="Q6" s="218"/>
    </row>
    <row r="7" spans="2:17" ht="39" hidden="1" thickBot="1" x14ac:dyDescent="0.25">
      <c r="B7" s="62" t="s">
        <v>336</v>
      </c>
      <c r="C7" s="138" t="s">
        <v>315</v>
      </c>
      <c r="D7" s="19"/>
      <c r="E7" s="19"/>
      <c r="F7" s="8"/>
      <c r="G7" s="19"/>
      <c r="H7" s="19"/>
      <c r="I7" s="19"/>
      <c r="J7" s="19"/>
      <c r="K7" s="19"/>
      <c r="L7" s="19"/>
      <c r="M7" s="19"/>
      <c r="N7" s="19"/>
      <c r="O7" s="133"/>
      <c r="P7" s="140" t="s">
        <v>325</v>
      </c>
      <c r="Q7" s="47" t="s">
        <v>342</v>
      </c>
    </row>
    <row r="8" spans="2:17" ht="83.25" hidden="1" customHeight="1" thickBot="1" x14ac:dyDescent="0.25">
      <c r="B8" s="62" t="s">
        <v>337</v>
      </c>
      <c r="C8" s="138" t="s">
        <v>316</v>
      </c>
      <c r="D8" s="24"/>
      <c r="E8" s="61"/>
      <c r="F8" s="23"/>
      <c r="G8" s="6"/>
      <c r="H8" s="19"/>
      <c r="I8" s="19"/>
      <c r="J8" s="19"/>
      <c r="K8" s="19"/>
      <c r="L8" s="19"/>
      <c r="M8" s="19"/>
      <c r="N8" s="19"/>
      <c r="O8" s="133"/>
      <c r="P8" s="140" t="s">
        <v>326</v>
      </c>
      <c r="Q8" s="47" t="s">
        <v>343</v>
      </c>
    </row>
    <row r="9" spans="2:17" ht="48" hidden="1" customHeight="1" thickBot="1" x14ac:dyDescent="0.25">
      <c r="B9" s="226" t="s">
        <v>338</v>
      </c>
      <c r="C9" s="138" t="s">
        <v>317</v>
      </c>
      <c r="D9" s="19"/>
      <c r="E9" s="19"/>
      <c r="F9" s="8"/>
      <c r="G9" s="19"/>
      <c r="H9" s="19"/>
      <c r="I9" s="19"/>
      <c r="J9" s="19"/>
      <c r="K9" s="19"/>
      <c r="L9" s="19"/>
      <c r="M9" s="19"/>
      <c r="N9" s="19"/>
      <c r="O9" s="133"/>
      <c r="P9" s="140" t="s">
        <v>327</v>
      </c>
      <c r="Q9" s="227" t="s">
        <v>344</v>
      </c>
    </row>
    <row r="10" spans="2:17" ht="43.5" hidden="1" customHeight="1" thickBot="1" x14ac:dyDescent="0.25">
      <c r="B10" s="226"/>
      <c r="C10" s="138" t="s">
        <v>318</v>
      </c>
      <c r="D10" s="24"/>
      <c r="E10" s="61"/>
      <c r="F10" s="23"/>
      <c r="G10" s="6"/>
      <c r="H10" s="19"/>
      <c r="I10" s="19"/>
      <c r="J10" s="19"/>
      <c r="K10" s="19"/>
      <c r="L10" s="19"/>
      <c r="M10" s="19"/>
      <c r="N10" s="19"/>
      <c r="O10" s="133"/>
      <c r="P10" s="140" t="s">
        <v>328</v>
      </c>
      <c r="Q10" s="227"/>
    </row>
    <row r="11" spans="2:17" ht="67.5" hidden="1" customHeight="1" thickBot="1" x14ac:dyDescent="0.25">
      <c r="B11" s="226" t="s">
        <v>339</v>
      </c>
      <c r="C11" s="138" t="s">
        <v>319</v>
      </c>
      <c r="D11" s="19"/>
      <c r="E11" s="19"/>
      <c r="F11" s="8"/>
      <c r="G11" s="19"/>
      <c r="H11" s="19"/>
      <c r="I11" s="19"/>
      <c r="J11" s="19"/>
      <c r="K11" s="19"/>
      <c r="L11" s="19"/>
      <c r="M11" s="19"/>
      <c r="N11" s="19"/>
      <c r="O11" s="133"/>
      <c r="P11" s="140" t="s">
        <v>329</v>
      </c>
      <c r="Q11" s="227" t="s">
        <v>345</v>
      </c>
    </row>
    <row r="12" spans="2:17" ht="36.75" hidden="1" thickBot="1" x14ac:dyDescent="0.25">
      <c r="B12" s="226"/>
      <c r="C12" s="138" t="s">
        <v>862</v>
      </c>
      <c r="D12" s="24"/>
      <c r="E12" s="61"/>
      <c r="F12" s="23"/>
      <c r="G12" s="6"/>
      <c r="H12" s="19"/>
      <c r="I12" s="19"/>
      <c r="J12" s="19"/>
      <c r="K12" s="19"/>
      <c r="L12" s="19"/>
      <c r="M12" s="19"/>
      <c r="N12" s="19"/>
      <c r="O12" s="133"/>
      <c r="P12" s="140" t="s">
        <v>330</v>
      </c>
      <c r="Q12" s="227"/>
    </row>
    <row r="13" spans="2:17" ht="24.75" hidden="1" thickBot="1" x14ac:dyDescent="0.25">
      <c r="B13" s="226" t="s">
        <v>377</v>
      </c>
      <c r="C13" s="138" t="s">
        <v>320</v>
      </c>
      <c r="D13" s="24"/>
      <c r="E13" s="61"/>
      <c r="F13" s="23"/>
      <c r="G13" s="6"/>
      <c r="H13" s="19"/>
      <c r="I13" s="19"/>
      <c r="J13" s="19"/>
      <c r="K13" s="19"/>
      <c r="L13" s="19"/>
      <c r="M13" s="19"/>
      <c r="N13" s="19"/>
      <c r="O13" s="133"/>
      <c r="P13" s="140" t="s">
        <v>331</v>
      </c>
      <c r="Q13" s="227" t="s">
        <v>346</v>
      </c>
    </row>
    <row r="14" spans="2:17" ht="48.75" hidden="1" thickBot="1" x14ac:dyDescent="0.25">
      <c r="B14" s="226"/>
      <c r="C14" s="138" t="s">
        <v>321</v>
      </c>
      <c r="D14" s="19"/>
      <c r="E14" s="19"/>
      <c r="F14" s="8"/>
      <c r="G14" s="19"/>
      <c r="H14" s="19"/>
      <c r="I14" s="19"/>
      <c r="J14" s="19"/>
      <c r="K14" s="19"/>
      <c r="L14" s="19"/>
      <c r="M14" s="19"/>
      <c r="N14" s="19"/>
      <c r="O14" s="133"/>
      <c r="P14" s="140" t="s">
        <v>332</v>
      </c>
      <c r="Q14" s="227"/>
    </row>
    <row r="15" spans="2:17" ht="39" hidden="1" thickBot="1" x14ac:dyDescent="0.25">
      <c r="B15" s="62" t="s">
        <v>340</v>
      </c>
      <c r="C15" s="138" t="s">
        <v>322</v>
      </c>
      <c r="D15" s="24"/>
      <c r="E15" s="61"/>
      <c r="F15" s="23"/>
      <c r="G15" s="6"/>
      <c r="H15" s="19"/>
      <c r="I15" s="19"/>
      <c r="J15" s="19"/>
      <c r="K15" s="19"/>
      <c r="L15" s="19"/>
      <c r="M15" s="19"/>
      <c r="N15" s="19"/>
      <c r="O15" s="133"/>
      <c r="P15" s="140" t="s">
        <v>333</v>
      </c>
      <c r="Q15" s="47" t="s">
        <v>347</v>
      </c>
    </row>
    <row r="16" spans="2:17" ht="90" thickBot="1" x14ac:dyDescent="0.25">
      <c r="B16" s="62" t="s">
        <v>341</v>
      </c>
      <c r="C16" s="138" t="s">
        <v>323</v>
      </c>
      <c r="D16" s="152" t="s">
        <v>876</v>
      </c>
      <c r="E16" s="148" t="s">
        <v>879</v>
      </c>
      <c r="F16" s="149" t="s">
        <v>873</v>
      </c>
      <c r="G16" s="167" t="s">
        <v>886</v>
      </c>
      <c r="H16" s="178">
        <f>750447/1000000</f>
        <v>0.75044699999999998</v>
      </c>
      <c r="I16" s="178">
        <f>452276/1000000</f>
        <v>0.45227600000000001</v>
      </c>
      <c r="J16" s="178">
        <f>170360/1000000</f>
        <v>0.17036000000000001</v>
      </c>
      <c r="K16" s="178">
        <f>189232/1000000</f>
        <v>0.18923200000000001</v>
      </c>
      <c r="L16" s="178">
        <f>1246829/1000000</f>
        <v>1.246829</v>
      </c>
      <c r="M16" s="178">
        <f>115221/1000000</f>
        <v>0.115221</v>
      </c>
      <c r="N16" s="151" t="s">
        <v>872</v>
      </c>
      <c r="O16" s="133"/>
      <c r="P16" s="140" t="s">
        <v>334</v>
      </c>
      <c r="Q16" s="47" t="s">
        <v>348</v>
      </c>
    </row>
    <row r="17" spans="2:17" ht="51.75" hidden="1" customHeight="1" thickBot="1" x14ac:dyDescent="0.25">
      <c r="B17" s="62" t="s">
        <v>376</v>
      </c>
      <c r="C17" s="139" t="s">
        <v>324</v>
      </c>
      <c r="D17" s="19"/>
      <c r="E17" s="19"/>
      <c r="F17" s="8"/>
      <c r="G17" s="19"/>
      <c r="H17" s="19"/>
      <c r="I17" s="19"/>
      <c r="J17" s="19"/>
      <c r="K17" s="19"/>
      <c r="L17" s="19"/>
      <c r="M17" s="19"/>
      <c r="N17" s="19"/>
      <c r="O17" s="134"/>
      <c r="P17" s="141" t="s">
        <v>335</v>
      </c>
      <c r="Q17" s="47" t="s">
        <v>349</v>
      </c>
    </row>
    <row r="18" spans="2:17" x14ac:dyDescent="0.2">
      <c r="B18" s="108"/>
      <c r="C18" s="109"/>
      <c r="D18" s="5"/>
      <c r="E18" s="5"/>
      <c r="F18" s="28"/>
      <c r="G18" s="5"/>
      <c r="H18" s="5"/>
      <c r="I18" s="5"/>
      <c r="J18" s="5"/>
      <c r="K18" s="5"/>
      <c r="L18" s="5"/>
      <c r="M18" s="5"/>
      <c r="N18" s="5"/>
      <c r="O18" s="110"/>
      <c r="P18" s="111"/>
      <c r="Q18" s="112"/>
    </row>
    <row r="20" spans="2:17" ht="51" x14ac:dyDescent="0.2">
      <c r="B20" s="2" t="s">
        <v>297</v>
      </c>
    </row>
    <row r="21" spans="2:17" ht="25.5" x14ac:dyDescent="0.2">
      <c r="B21" s="174" t="s">
        <v>885</v>
      </c>
    </row>
  </sheetData>
  <mergeCells count="16">
    <mergeCell ref="B9:B10"/>
    <mergeCell ref="B11:B12"/>
    <mergeCell ref="B13:B14"/>
    <mergeCell ref="Q9:Q10"/>
    <mergeCell ref="Q11:Q12"/>
    <mergeCell ref="Q13:Q14"/>
    <mergeCell ref="Q5:Q6"/>
    <mergeCell ref="B5:B6"/>
    <mergeCell ref="C5:C6"/>
    <mergeCell ref="D5:D6"/>
    <mergeCell ref="E5:E6"/>
    <mergeCell ref="F5:F6"/>
    <mergeCell ref="G5:G6"/>
    <mergeCell ref="H5:N5"/>
    <mergeCell ref="O5:O6"/>
    <mergeCell ref="P5:P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
  <sheetViews>
    <sheetView workbookViewId="0">
      <pane ySplit="6" topLeftCell="A7" activePane="bottomLeft" state="frozen"/>
      <selection pane="bottomLeft"/>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60" customWidth="1"/>
    <col min="16" max="16" width="43.7109375" style="101" customWidth="1"/>
    <col min="17" max="17" width="43.85546875" style="94" customWidth="1"/>
    <col min="18" max="16384" width="8.85546875" style="1"/>
  </cols>
  <sheetData>
    <row r="1" spans="2:17" ht="13.5" customHeight="1" x14ac:dyDescent="0.2"/>
    <row r="2" spans="2:17" ht="12" customHeight="1" x14ac:dyDescent="0.2">
      <c r="B2" s="58" t="s">
        <v>373</v>
      </c>
      <c r="C2" s="59"/>
      <c r="D2" s="59"/>
      <c r="E2" s="59"/>
      <c r="F2" s="57"/>
      <c r="G2" s="9"/>
      <c r="H2" s="9"/>
      <c r="I2" s="9"/>
      <c r="J2" s="9"/>
      <c r="K2" s="9"/>
      <c r="L2" s="9"/>
      <c r="M2" s="9"/>
      <c r="Q2" s="91"/>
    </row>
    <row r="3" spans="2:17" ht="12" customHeight="1" x14ac:dyDescent="0.2">
      <c r="B3" s="230" t="s">
        <v>374</v>
      </c>
      <c r="C3" s="230"/>
      <c r="D3" s="230"/>
      <c r="E3" s="57"/>
      <c r="F3" s="57"/>
      <c r="G3" s="9"/>
      <c r="H3" s="9"/>
      <c r="I3" s="9"/>
      <c r="J3" s="9"/>
      <c r="K3" s="9"/>
      <c r="L3" s="9"/>
      <c r="M3" s="9"/>
      <c r="Q3" s="91"/>
    </row>
    <row r="4" spans="2:17" ht="13.5" thickBot="1" x14ac:dyDescent="0.25"/>
    <row r="5" spans="2:17" ht="28.15" customHeight="1" thickBot="1" x14ac:dyDescent="0.25">
      <c r="B5" s="215" t="s">
        <v>18</v>
      </c>
      <c r="C5" s="215" t="s">
        <v>4</v>
      </c>
      <c r="D5" s="215" t="s">
        <v>17</v>
      </c>
      <c r="E5" s="215" t="s">
        <v>14</v>
      </c>
      <c r="F5" s="215" t="s">
        <v>6</v>
      </c>
      <c r="G5" s="215" t="s">
        <v>7</v>
      </c>
      <c r="H5" s="219" t="s">
        <v>8</v>
      </c>
      <c r="I5" s="220"/>
      <c r="J5" s="220"/>
      <c r="K5" s="220"/>
      <c r="L5" s="220"/>
      <c r="M5" s="220"/>
      <c r="N5" s="221"/>
      <c r="O5" s="222" t="s">
        <v>16</v>
      </c>
      <c r="P5" s="217" t="s">
        <v>3</v>
      </c>
      <c r="Q5" s="217" t="s">
        <v>5</v>
      </c>
    </row>
    <row r="6" spans="2:17" ht="13.5" thickBot="1" x14ac:dyDescent="0.25">
      <c r="B6" s="216"/>
      <c r="C6" s="216"/>
      <c r="D6" s="216"/>
      <c r="E6" s="216"/>
      <c r="F6" s="216"/>
      <c r="G6" s="216"/>
      <c r="H6" s="55">
        <v>2010</v>
      </c>
      <c r="I6" s="55">
        <v>2011</v>
      </c>
      <c r="J6" s="55">
        <v>2012</v>
      </c>
      <c r="K6" s="4">
        <v>2013</v>
      </c>
      <c r="L6" s="56">
        <v>2014</v>
      </c>
      <c r="M6" s="56">
        <v>2015</v>
      </c>
      <c r="N6" s="56">
        <v>2016</v>
      </c>
      <c r="O6" s="223"/>
      <c r="P6" s="218"/>
      <c r="Q6" s="218"/>
    </row>
    <row r="7" spans="2:17" ht="26.25" thickBot="1" x14ac:dyDescent="0.25">
      <c r="B7" s="228" t="s">
        <v>352</v>
      </c>
      <c r="C7" s="8" t="s">
        <v>367</v>
      </c>
      <c r="D7" s="19"/>
      <c r="E7" s="19"/>
      <c r="F7" s="8"/>
      <c r="G7" s="19"/>
      <c r="H7" s="19"/>
      <c r="I7" s="14"/>
      <c r="J7" s="14"/>
      <c r="K7" s="19"/>
      <c r="L7" s="19"/>
      <c r="M7" s="19"/>
      <c r="N7" s="19"/>
      <c r="O7" s="132"/>
      <c r="P7" s="42" t="s">
        <v>357</v>
      </c>
      <c r="Q7" s="229" t="s">
        <v>366</v>
      </c>
    </row>
    <row r="8" spans="2:17" ht="26.25" thickBot="1" x14ac:dyDescent="0.25">
      <c r="B8" s="228"/>
      <c r="C8" s="8" t="s">
        <v>369</v>
      </c>
      <c r="D8" s="24"/>
      <c r="E8" s="61"/>
      <c r="F8" s="23"/>
      <c r="G8" s="6"/>
      <c r="H8" s="19"/>
      <c r="I8" s="14"/>
      <c r="J8" s="14"/>
      <c r="K8" s="19"/>
      <c r="L8" s="19"/>
      <c r="M8" s="19"/>
      <c r="N8" s="19"/>
      <c r="O8" s="132"/>
      <c r="P8" s="42" t="s">
        <v>358</v>
      </c>
      <c r="Q8" s="229"/>
    </row>
    <row r="9" spans="2:17" ht="48" customHeight="1" thickBot="1" x14ac:dyDescent="0.25">
      <c r="B9" s="8" t="s">
        <v>353</v>
      </c>
      <c r="C9" s="8" t="s">
        <v>368</v>
      </c>
      <c r="D9" s="63"/>
      <c r="E9" s="19"/>
      <c r="F9" s="8"/>
      <c r="G9" s="19"/>
      <c r="H9" s="19"/>
      <c r="I9" s="14"/>
      <c r="J9" s="14"/>
      <c r="K9" s="19"/>
      <c r="L9" s="19"/>
      <c r="M9" s="19"/>
      <c r="N9" s="19"/>
      <c r="O9" s="126"/>
      <c r="P9" s="42" t="s">
        <v>359</v>
      </c>
      <c r="Q9" s="42" t="s">
        <v>365</v>
      </c>
    </row>
    <row r="10" spans="2:17" ht="43.5" customHeight="1" thickBot="1" x14ac:dyDescent="0.25">
      <c r="B10" s="8" t="s">
        <v>354</v>
      </c>
      <c r="C10" s="8" t="s">
        <v>370</v>
      </c>
      <c r="D10" s="24"/>
      <c r="E10" s="61"/>
      <c r="F10" s="23"/>
      <c r="G10" s="6"/>
      <c r="H10" s="19"/>
      <c r="I10" s="14"/>
      <c r="J10" s="14"/>
      <c r="K10" s="19"/>
      <c r="L10" s="19"/>
      <c r="M10" s="19"/>
      <c r="N10" s="19"/>
      <c r="O10" s="132"/>
      <c r="P10" s="42" t="s">
        <v>360</v>
      </c>
      <c r="Q10" s="42" t="s">
        <v>364</v>
      </c>
    </row>
    <row r="11" spans="2:17" ht="102.75" thickBot="1" x14ac:dyDescent="0.25">
      <c r="B11" s="8" t="s">
        <v>355</v>
      </c>
      <c r="C11" s="8" t="s">
        <v>371</v>
      </c>
      <c r="D11" s="19"/>
      <c r="E11" s="19"/>
      <c r="F11" s="8"/>
      <c r="G11" s="19"/>
      <c r="H11" s="19"/>
      <c r="I11" s="14"/>
      <c r="J11" s="14"/>
      <c r="K11" s="19"/>
      <c r="L11" s="19"/>
      <c r="M11" s="19"/>
      <c r="N11" s="19"/>
      <c r="O11" s="132"/>
      <c r="P11" s="92" t="s">
        <v>361</v>
      </c>
      <c r="Q11" s="92" t="s">
        <v>375</v>
      </c>
    </row>
    <row r="12" spans="2:17" ht="115.5" thickBot="1" x14ac:dyDescent="0.25">
      <c r="B12" s="8" t="s">
        <v>356</v>
      </c>
      <c r="C12" s="8" t="s">
        <v>372</v>
      </c>
      <c r="D12" s="24"/>
      <c r="E12" s="61"/>
      <c r="F12" s="23"/>
      <c r="G12" s="6"/>
      <c r="H12" s="19"/>
      <c r="I12" s="14"/>
      <c r="J12" s="14"/>
      <c r="K12" s="19"/>
      <c r="L12" s="19"/>
      <c r="M12" s="19"/>
      <c r="N12" s="19"/>
      <c r="O12" s="132"/>
      <c r="P12" s="92" t="s">
        <v>362</v>
      </c>
      <c r="Q12" s="92" t="s">
        <v>363</v>
      </c>
    </row>
    <row r="13" spans="2:17" x14ac:dyDescent="0.2">
      <c r="B13" s="102"/>
      <c r="C13" s="102"/>
      <c r="D13" s="103"/>
      <c r="E13" s="104"/>
      <c r="F13" s="105"/>
      <c r="G13" s="106"/>
      <c r="H13" s="5"/>
      <c r="I13" s="5"/>
      <c r="J13" s="5"/>
      <c r="K13" s="5"/>
      <c r="L13" s="5"/>
      <c r="M13" s="5"/>
      <c r="N13" s="5"/>
      <c r="O13" s="5"/>
      <c r="P13" s="107"/>
      <c r="Q13" s="107"/>
    </row>
    <row r="14" spans="2:17" x14ac:dyDescent="0.2">
      <c r="I14" s="5"/>
      <c r="J14" s="5"/>
      <c r="O14" s="1"/>
      <c r="Q14" s="101"/>
    </row>
    <row r="15" spans="2:17" ht="51" x14ac:dyDescent="0.2">
      <c r="B15" s="2" t="s">
        <v>297</v>
      </c>
      <c r="J15" s="5"/>
      <c r="O15" s="1"/>
    </row>
    <row r="16" spans="2:17" x14ac:dyDescent="0.2">
      <c r="B16" s="64"/>
      <c r="J16" s="5"/>
    </row>
    <row r="17" spans="10:10" x14ac:dyDescent="0.2">
      <c r="J17" s="5"/>
    </row>
    <row r="18" spans="10:10" x14ac:dyDescent="0.2">
      <c r="J18" s="5"/>
    </row>
    <row r="19" spans="10:10" x14ac:dyDescent="0.2">
      <c r="J19" s="5"/>
    </row>
    <row r="20" spans="10:10" x14ac:dyDescent="0.2">
      <c r="J20" s="5"/>
    </row>
    <row r="21" spans="10:10" x14ac:dyDescent="0.2">
      <c r="J21" s="5"/>
    </row>
  </sheetData>
  <mergeCells count="13">
    <mergeCell ref="B7:B8"/>
    <mergeCell ref="Q7:Q8"/>
    <mergeCell ref="B3:D3"/>
    <mergeCell ref="B5:B6"/>
    <mergeCell ref="C5:C6"/>
    <mergeCell ref="D5:D6"/>
    <mergeCell ref="E5:E6"/>
    <mergeCell ref="F5:F6"/>
    <mergeCell ref="G5:G6"/>
    <mergeCell ref="H5:N5"/>
    <mergeCell ref="O5:O6"/>
    <mergeCell ref="P5:P6"/>
    <mergeCell ref="Q5:Q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28"/>
  <sheetViews>
    <sheetView workbookViewId="0">
      <pane ySplit="6" topLeftCell="A22" activePane="bottomLeft" state="frozen"/>
      <selection pane="bottomLeft" activeCell="C25" sqref="C25"/>
    </sheetView>
  </sheetViews>
  <sheetFormatPr defaultColWidth="8.85546875" defaultRowHeight="12.75" x14ac:dyDescent="0.25"/>
  <cols>
    <col min="1" max="1" width="3.28515625" style="67" customWidth="1"/>
    <col min="2" max="2" width="43.85546875" style="67" customWidth="1"/>
    <col min="3" max="3" width="43.7109375" style="67" customWidth="1"/>
    <col min="4" max="4" width="33.7109375" style="67" customWidth="1"/>
    <col min="5" max="5" width="8.7109375" style="67" customWidth="1"/>
    <col min="6" max="6" width="12" style="67" customWidth="1"/>
    <col min="7" max="7" width="9.42578125" style="67" customWidth="1"/>
    <col min="8" max="8" width="10.28515625" style="67" bestFit="1" customWidth="1"/>
    <col min="9" max="9" width="10.42578125" style="67" bestFit="1" customWidth="1"/>
    <col min="10" max="13" width="10.140625" style="67" bestFit="1" customWidth="1"/>
    <col min="14" max="14" width="8.85546875" style="67"/>
    <col min="15" max="15" width="33.7109375" style="67" customWidth="1"/>
    <col min="16" max="16" width="43.7109375" style="67" customWidth="1"/>
    <col min="17" max="17" width="43.85546875" style="68" customWidth="1"/>
    <col min="18" max="16384" width="8.85546875" style="67"/>
  </cols>
  <sheetData>
    <row r="2" spans="2:17" x14ac:dyDescent="0.25">
      <c r="B2" s="76" t="s">
        <v>431</v>
      </c>
      <c r="C2" s="77"/>
      <c r="D2" s="77"/>
      <c r="E2" s="77"/>
      <c r="F2" s="78"/>
      <c r="Q2" s="67"/>
    </row>
    <row r="3" spans="2:17" x14ac:dyDescent="0.25">
      <c r="B3" s="233" t="s">
        <v>432</v>
      </c>
      <c r="C3" s="233"/>
      <c r="D3" s="233"/>
      <c r="E3" s="78"/>
      <c r="F3" s="78"/>
      <c r="Q3" s="67"/>
    </row>
    <row r="4" spans="2:17" ht="13.5" thickBot="1" x14ac:dyDescent="0.3"/>
    <row r="5" spans="2:17" ht="27" customHeight="1" thickBot="1" x14ac:dyDescent="0.3">
      <c r="B5" s="231" t="s">
        <v>18</v>
      </c>
      <c r="C5" s="231" t="s">
        <v>4</v>
      </c>
      <c r="D5" s="231" t="s">
        <v>17</v>
      </c>
      <c r="E5" s="231" t="s">
        <v>14</v>
      </c>
      <c r="F5" s="231" t="s">
        <v>6</v>
      </c>
      <c r="G5" s="231" t="s">
        <v>7</v>
      </c>
      <c r="H5" s="234" t="s">
        <v>8</v>
      </c>
      <c r="I5" s="235"/>
      <c r="J5" s="235"/>
      <c r="K5" s="235"/>
      <c r="L5" s="235"/>
      <c r="M5" s="235"/>
      <c r="N5" s="236"/>
      <c r="O5" s="237" t="s">
        <v>16</v>
      </c>
      <c r="P5" s="239" t="s">
        <v>3</v>
      </c>
      <c r="Q5" s="239" t="s">
        <v>5</v>
      </c>
    </row>
    <row r="6" spans="2:17" ht="13.5" thickBot="1" x14ac:dyDescent="0.3">
      <c r="B6" s="232"/>
      <c r="C6" s="232"/>
      <c r="D6" s="232"/>
      <c r="E6" s="232"/>
      <c r="F6" s="232"/>
      <c r="G6" s="232"/>
      <c r="H6" s="71">
        <v>2010</v>
      </c>
      <c r="I6" s="71">
        <v>2011</v>
      </c>
      <c r="J6" s="71">
        <v>2012</v>
      </c>
      <c r="K6" s="72">
        <v>2013</v>
      </c>
      <c r="L6" s="73">
        <v>2014</v>
      </c>
      <c r="M6" s="73">
        <v>2015</v>
      </c>
      <c r="N6" s="73">
        <v>2016</v>
      </c>
      <c r="O6" s="238"/>
      <c r="P6" s="240"/>
      <c r="Q6" s="240"/>
    </row>
    <row r="7" spans="2:17" ht="64.5" thickBot="1" x14ac:dyDescent="0.3">
      <c r="B7" s="8" t="s">
        <v>404</v>
      </c>
      <c r="C7" s="8" t="s">
        <v>415</v>
      </c>
      <c r="D7" s="79"/>
      <c r="E7" s="79"/>
      <c r="F7" s="63"/>
      <c r="G7" s="79"/>
      <c r="H7" s="79"/>
      <c r="I7" s="79"/>
      <c r="J7" s="79"/>
      <c r="K7" s="79"/>
      <c r="L7" s="79"/>
      <c r="M7" s="79"/>
      <c r="N7" s="79"/>
      <c r="O7" s="135"/>
      <c r="P7" s="92" t="s">
        <v>403</v>
      </c>
      <c r="Q7" s="92" t="s">
        <v>378</v>
      </c>
    </row>
    <row r="8" spans="2:17" ht="77.25" thickBot="1" x14ac:dyDescent="0.3">
      <c r="B8" s="8" t="s">
        <v>405</v>
      </c>
      <c r="C8" s="8" t="s">
        <v>416</v>
      </c>
      <c r="D8" s="80"/>
      <c r="E8" s="61"/>
      <c r="F8" s="23"/>
      <c r="G8" s="61"/>
      <c r="H8" s="79"/>
      <c r="I8" s="79"/>
      <c r="J8" s="79"/>
      <c r="K8" s="79"/>
      <c r="L8" s="79"/>
      <c r="M8" s="79"/>
      <c r="N8" s="79"/>
      <c r="O8" s="135"/>
      <c r="P8" s="92" t="s">
        <v>402</v>
      </c>
      <c r="Q8" s="92" t="s">
        <v>379</v>
      </c>
    </row>
    <row r="9" spans="2:17" ht="90" thickBot="1" x14ac:dyDescent="0.3">
      <c r="B9" s="8" t="s">
        <v>406</v>
      </c>
      <c r="C9" s="8" t="s">
        <v>417</v>
      </c>
      <c r="D9" s="63"/>
      <c r="E9" s="79"/>
      <c r="F9" s="63"/>
      <c r="G9" s="79"/>
      <c r="H9" s="79"/>
      <c r="I9" s="79"/>
      <c r="J9" s="79"/>
      <c r="K9" s="79"/>
      <c r="L9" s="79"/>
      <c r="M9" s="79"/>
      <c r="N9" s="79"/>
      <c r="O9" s="127"/>
      <c r="P9" s="92" t="s">
        <v>401</v>
      </c>
      <c r="Q9" s="92" t="s">
        <v>380</v>
      </c>
    </row>
    <row r="10" spans="2:17" ht="42" customHeight="1" thickBot="1" x14ac:dyDescent="0.3">
      <c r="B10" s="228" t="s">
        <v>414</v>
      </c>
      <c r="C10" s="8" t="s">
        <v>418</v>
      </c>
      <c r="D10" s="80"/>
      <c r="E10" s="61"/>
      <c r="F10" s="23"/>
      <c r="G10" s="61"/>
      <c r="H10" s="79"/>
      <c r="I10" s="79"/>
      <c r="J10" s="79"/>
      <c r="K10" s="79"/>
      <c r="L10" s="79"/>
      <c r="M10" s="79"/>
      <c r="N10" s="79"/>
      <c r="O10" s="135"/>
      <c r="P10" s="92" t="s">
        <v>400</v>
      </c>
      <c r="Q10" s="241" t="s">
        <v>381</v>
      </c>
    </row>
    <row r="11" spans="2:17" ht="63.75" customHeight="1" thickBot="1" x14ac:dyDescent="0.3">
      <c r="B11" s="228"/>
      <c r="C11" s="8" t="s">
        <v>419</v>
      </c>
      <c r="D11" s="79"/>
      <c r="E11" s="79"/>
      <c r="F11" s="63"/>
      <c r="G11" s="79"/>
      <c r="H11" s="79"/>
      <c r="I11" s="79"/>
      <c r="J11" s="79"/>
      <c r="K11" s="79"/>
      <c r="L11" s="79"/>
      <c r="M11" s="79"/>
      <c r="N11" s="79"/>
      <c r="O11" s="135"/>
      <c r="P11" s="92" t="s">
        <v>868</v>
      </c>
      <c r="Q11" s="241"/>
    </row>
    <row r="12" spans="2:17" ht="51.75" thickBot="1" x14ac:dyDescent="0.3">
      <c r="B12" s="228" t="s">
        <v>407</v>
      </c>
      <c r="C12" s="8" t="s">
        <v>420</v>
      </c>
      <c r="D12" s="80"/>
      <c r="E12" s="61"/>
      <c r="F12" s="23"/>
      <c r="G12" s="61"/>
      <c r="H12" s="79"/>
      <c r="I12" s="79"/>
      <c r="J12" s="79"/>
      <c r="K12" s="79"/>
      <c r="L12" s="79"/>
      <c r="M12" s="79"/>
      <c r="N12" s="79"/>
      <c r="O12" s="135"/>
      <c r="P12" s="92" t="s">
        <v>398</v>
      </c>
      <c r="Q12" s="241" t="s">
        <v>382</v>
      </c>
    </row>
    <row r="13" spans="2:17" ht="26.25" thickBot="1" x14ac:dyDescent="0.3">
      <c r="B13" s="228"/>
      <c r="C13" s="8" t="s">
        <v>421</v>
      </c>
      <c r="D13" s="79"/>
      <c r="E13" s="79"/>
      <c r="F13" s="79"/>
      <c r="G13" s="79"/>
      <c r="H13" s="79"/>
      <c r="I13" s="79"/>
      <c r="J13" s="79"/>
      <c r="K13" s="79"/>
      <c r="L13" s="79"/>
      <c r="M13" s="79"/>
      <c r="N13" s="79"/>
      <c r="O13" s="135"/>
      <c r="P13" s="92" t="s">
        <v>399</v>
      </c>
      <c r="Q13" s="241"/>
    </row>
    <row r="14" spans="2:17" ht="39" thickBot="1" x14ac:dyDescent="0.3">
      <c r="B14" s="8" t="s">
        <v>408</v>
      </c>
      <c r="C14" s="8" t="s">
        <v>422</v>
      </c>
      <c r="D14" s="79"/>
      <c r="E14" s="79"/>
      <c r="F14" s="79"/>
      <c r="G14" s="79"/>
      <c r="H14" s="79"/>
      <c r="I14" s="79"/>
      <c r="J14" s="79"/>
      <c r="K14" s="79"/>
      <c r="L14" s="79"/>
      <c r="M14" s="79"/>
      <c r="N14" s="79"/>
      <c r="O14" s="135"/>
      <c r="P14" s="92" t="s">
        <v>397</v>
      </c>
      <c r="Q14" s="92" t="s">
        <v>383</v>
      </c>
    </row>
    <row r="15" spans="2:17" ht="102.75" thickBot="1" x14ac:dyDescent="0.3">
      <c r="B15" s="8" t="s">
        <v>409</v>
      </c>
      <c r="C15" s="8" t="s">
        <v>423</v>
      </c>
      <c r="D15" s="79"/>
      <c r="E15" s="79"/>
      <c r="F15" s="79"/>
      <c r="G15" s="79"/>
      <c r="H15" s="79"/>
      <c r="I15" s="79"/>
      <c r="J15" s="79"/>
      <c r="K15" s="79"/>
      <c r="L15" s="79"/>
      <c r="M15" s="79"/>
      <c r="N15" s="79"/>
      <c r="O15" s="135"/>
      <c r="P15" s="92" t="s">
        <v>396</v>
      </c>
      <c r="Q15" s="92" t="s">
        <v>384</v>
      </c>
    </row>
    <row r="16" spans="2:17" ht="39" hidden="1" thickBot="1" x14ac:dyDescent="0.3">
      <c r="B16" s="228" t="s">
        <v>410</v>
      </c>
      <c r="C16" s="8" t="s">
        <v>424</v>
      </c>
      <c r="D16" s="79"/>
      <c r="E16" s="79"/>
      <c r="F16" s="79"/>
      <c r="G16" s="79"/>
      <c r="H16" s="79"/>
      <c r="I16" s="79"/>
      <c r="J16" s="79"/>
      <c r="K16" s="79"/>
      <c r="L16" s="79"/>
      <c r="M16" s="79"/>
      <c r="N16" s="79"/>
      <c r="O16" s="135"/>
      <c r="P16" s="92" t="s">
        <v>394</v>
      </c>
      <c r="Q16" s="241" t="s">
        <v>385</v>
      </c>
    </row>
    <row r="17" spans="2:17" ht="64.5" hidden="1" thickBot="1" x14ac:dyDescent="0.3">
      <c r="B17" s="228"/>
      <c r="C17" s="8" t="s">
        <v>425</v>
      </c>
      <c r="D17" s="79"/>
      <c r="E17" s="79"/>
      <c r="F17" s="79"/>
      <c r="G17" s="79"/>
      <c r="H17" s="79"/>
      <c r="I17" s="79"/>
      <c r="J17" s="79"/>
      <c r="K17" s="79"/>
      <c r="L17" s="79"/>
      <c r="M17" s="79"/>
      <c r="N17" s="79"/>
      <c r="O17" s="135"/>
      <c r="P17" s="92" t="s">
        <v>395</v>
      </c>
      <c r="Q17" s="241"/>
    </row>
    <row r="18" spans="2:17" ht="26.25" hidden="1" thickBot="1" x14ac:dyDescent="0.3">
      <c r="B18" s="228" t="s">
        <v>411</v>
      </c>
      <c r="C18" s="8" t="s">
        <v>426</v>
      </c>
      <c r="D18" s="79"/>
      <c r="E18" s="79"/>
      <c r="F18" s="79"/>
      <c r="G18" s="79"/>
      <c r="H18" s="79"/>
      <c r="I18" s="79"/>
      <c r="J18" s="79"/>
      <c r="K18" s="79"/>
      <c r="L18" s="79"/>
      <c r="M18" s="79"/>
      <c r="N18" s="79"/>
      <c r="O18" s="135"/>
      <c r="P18" s="92" t="s">
        <v>392</v>
      </c>
      <c r="Q18" s="241" t="s">
        <v>386</v>
      </c>
    </row>
    <row r="19" spans="2:17" ht="39" hidden="1" thickBot="1" x14ac:dyDescent="0.3">
      <c r="B19" s="228"/>
      <c r="C19" s="8" t="s">
        <v>427</v>
      </c>
      <c r="D19" s="79"/>
      <c r="E19" s="79"/>
      <c r="F19" s="79"/>
      <c r="G19" s="79"/>
      <c r="H19" s="79"/>
      <c r="I19" s="79"/>
      <c r="J19" s="79"/>
      <c r="K19" s="79"/>
      <c r="L19" s="79"/>
      <c r="M19" s="79"/>
      <c r="N19" s="79"/>
      <c r="O19" s="135"/>
      <c r="P19" s="92" t="s">
        <v>393</v>
      </c>
      <c r="Q19" s="241"/>
    </row>
    <row r="20" spans="2:17" ht="39" hidden="1" thickBot="1" x14ac:dyDescent="0.3">
      <c r="B20" s="228" t="s">
        <v>412</v>
      </c>
      <c r="C20" s="8" t="s">
        <v>428</v>
      </c>
      <c r="D20" s="79"/>
      <c r="E20" s="79"/>
      <c r="F20" s="79"/>
      <c r="G20" s="79"/>
      <c r="H20" s="79"/>
      <c r="I20" s="79"/>
      <c r="J20" s="79"/>
      <c r="K20" s="79"/>
      <c r="L20" s="79"/>
      <c r="M20" s="79"/>
      <c r="N20" s="79"/>
      <c r="O20" s="135"/>
      <c r="P20" s="92" t="s">
        <v>390</v>
      </c>
      <c r="Q20" s="241" t="s">
        <v>387</v>
      </c>
    </row>
    <row r="21" spans="2:17" ht="51.75" hidden="1" thickBot="1" x14ac:dyDescent="0.3">
      <c r="B21" s="228"/>
      <c r="C21" s="8" t="s">
        <v>429</v>
      </c>
      <c r="D21" s="79"/>
      <c r="E21" s="79"/>
      <c r="F21" s="79"/>
      <c r="G21" s="79"/>
      <c r="H21" s="79"/>
      <c r="I21" s="79"/>
      <c r="J21" s="79"/>
      <c r="K21" s="79"/>
      <c r="L21" s="79"/>
      <c r="M21" s="79"/>
      <c r="N21" s="79"/>
      <c r="O21" s="200"/>
      <c r="P21" s="197" t="s">
        <v>391</v>
      </c>
      <c r="Q21" s="242"/>
    </row>
    <row r="22" spans="2:17" ht="53.25" customHeight="1" thickBot="1" x14ac:dyDescent="0.3">
      <c r="B22" s="196" t="s">
        <v>413</v>
      </c>
      <c r="C22" s="196" t="s">
        <v>430</v>
      </c>
      <c r="D22" s="147" t="s">
        <v>878</v>
      </c>
      <c r="E22" s="148" t="s">
        <v>879</v>
      </c>
      <c r="F22" s="149" t="s">
        <v>873</v>
      </c>
      <c r="G22" s="150" t="s">
        <v>886</v>
      </c>
      <c r="H22" s="178">
        <f>65871375/1000000</f>
        <v>65.871375</v>
      </c>
      <c r="I22" s="178">
        <f>41050882/1000000</f>
        <v>41.050882000000001</v>
      </c>
      <c r="J22" s="178">
        <f>43236424/1000000</f>
        <v>43.236424</v>
      </c>
      <c r="K22" s="178">
        <f>26835689/1000000</f>
        <v>26.835688999999999</v>
      </c>
      <c r="L22" s="178">
        <f>37637496/1000000</f>
        <v>37.637495999999999</v>
      </c>
      <c r="M22" s="178">
        <f>21448362/1000000</f>
        <v>21.448361999999999</v>
      </c>
      <c r="N22" s="180" t="s">
        <v>872</v>
      </c>
      <c r="O22" s="201" t="s">
        <v>888</v>
      </c>
      <c r="P22" s="202" t="s">
        <v>389</v>
      </c>
      <c r="Q22" s="202" t="s">
        <v>388</v>
      </c>
    </row>
    <row r="23" spans="2:17" x14ac:dyDescent="0.25">
      <c r="P23" s="69"/>
      <c r="Q23" s="70"/>
    </row>
    <row r="24" spans="2:17" ht="51" x14ac:dyDescent="0.25">
      <c r="B24" s="68" t="s">
        <v>297</v>
      </c>
      <c r="P24" s="69"/>
    </row>
    <row r="25" spans="2:17" ht="25.5" x14ac:dyDescent="0.25">
      <c r="B25" s="174" t="s">
        <v>885</v>
      </c>
      <c r="P25" s="69"/>
    </row>
    <row r="26" spans="2:17" x14ac:dyDescent="0.25">
      <c r="P26" s="69"/>
    </row>
    <row r="27" spans="2:17" x14ac:dyDescent="0.25">
      <c r="P27" s="69"/>
    </row>
    <row r="28" spans="2:17" x14ac:dyDescent="0.25">
      <c r="P28" s="69"/>
    </row>
  </sheetData>
  <mergeCells count="21">
    <mergeCell ref="B12:B13"/>
    <mergeCell ref="B16:B17"/>
    <mergeCell ref="B18:B19"/>
    <mergeCell ref="B20:B21"/>
    <mergeCell ref="Q10:Q11"/>
    <mergeCell ref="Q12:Q13"/>
    <mergeCell ref="Q16:Q17"/>
    <mergeCell ref="Q18:Q19"/>
    <mergeCell ref="Q20:Q21"/>
    <mergeCell ref="B10:B11"/>
    <mergeCell ref="G5:G6"/>
    <mergeCell ref="H5:N5"/>
    <mergeCell ref="O5:O6"/>
    <mergeCell ref="P5:P6"/>
    <mergeCell ref="Q5:Q6"/>
    <mergeCell ref="F5:F6"/>
    <mergeCell ref="B3:D3"/>
    <mergeCell ref="B5:B6"/>
    <mergeCell ref="C5:C6"/>
    <mergeCell ref="D5:D6"/>
    <mergeCell ref="E5:E6"/>
  </mergeCells>
  <pageMargins left="0.7" right="0.7" top="0.75" bottom="0.75" header="0.3" footer="0.3"/>
  <pageSetup paperSize="9"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18</vt:i4>
      </vt:variant>
    </vt:vector>
  </HeadingPairs>
  <TitlesOfParts>
    <vt:vector size="18" baseType="lpstr">
      <vt:lpstr>Índice_index</vt:lpstr>
      <vt:lpstr>ODS 1</vt:lpstr>
      <vt:lpstr>ODS 2</vt:lpstr>
      <vt:lpstr>ODS 3</vt:lpstr>
      <vt:lpstr>ODS 4</vt:lpstr>
      <vt:lpstr>ODS 5</vt:lpstr>
      <vt:lpstr>ODS 6</vt:lpstr>
      <vt:lpstr>ODS 7</vt:lpstr>
      <vt:lpstr>ODS 8</vt:lpstr>
      <vt:lpstr>ODS 9</vt:lpstr>
      <vt:lpstr>ODS 10</vt:lpstr>
      <vt:lpstr>ODS 11</vt:lpstr>
      <vt:lpstr>ODS 12</vt:lpstr>
      <vt:lpstr>ODS 13</vt:lpstr>
      <vt:lpstr>ODS 14</vt:lpstr>
      <vt:lpstr>ODS 15</vt:lpstr>
      <vt:lpstr>ODS 16</vt:lpstr>
      <vt:lpstr>ODS 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Santos</dc:creator>
  <cp:lastModifiedBy>Odete Serra</cp:lastModifiedBy>
  <cp:lastPrinted>2017-04-17T08:03:23Z</cp:lastPrinted>
  <dcterms:created xsi:type="dcterms:W3CDTF">2017-04-13T11:29:41Z</dcterms:created>
  <dcterms:modified xsi:type="dcterms:W3CDTF">2018-01-12T13:23:56Z</dcterms:modified>
</cp:coreProperties>
</file>